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stefanopippa\Downloads\"/>
    </mc:Choice>
  </mc:AlternateContent>
  <xr:revisionPtr revIDLastSave="0" documentId="8_{C1151980-459B-4539-82BA-A514296590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NERI" sheetId="8" r:id="rId1"/>
    <sheet name="RESIDENZA" sheetId="9" r:id="rId2"/>
    <sheet name="PRODUTTIVE" sheetId="10" r:id="rId3"/>
    <sheet name="TUR. COMM. DIR." sheetId="11" r:id="rId4"/>
    <sheet name="TAB. DIRITTI SEGRETERIA" sheetId="12" r:id="rId5"/>
    <sheet name="TAB. VALORI IMU" sheetId="13" r:id="rId6"/>
  </sheets>
  <definedNames>
    <definedName name="_xlnm.Print_Area" localSheetId="0">ONERI!$A$1:$K$206</definedName>
    <definedName name="D.G.C._n.9_del_22.01.2022">ONERI!$J$121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8" l="1"/>
  <c r="H28" i="8" s="1"/>
  <c r="F29" i="8"/>
  <c r="H29" i="8" s="1"/>
  <c r="F30" i="8"/>
  <c r="H30" i="8" s="1"/>
  <c r="F31" i="8"/>
  <c r="H31" i="8" s="1"/>
  <c r="F32" i="8"/>
  <c r="H32" i="8" s="1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F22" i="8"/>
  <c r="H22" i="8" s="1"/>
  <c r="F21" i="8"/>
  <c r="H21" i="8" s="1"/>
  <c r="F26" i="8"/>
  <c r="H26" i="8" s="1"/>
  <c r="F25" i="8"/>
  <c r="H25" i="8" s="1"/>
  <c r="H51" i="8"/>
  <c r="H50" i="8"/>
  <c r="H49" i="8"/>
  <c r="H48" i="8"/>
  <c r="H47" i="8"/>
  <c r="H46" i="8"/>
  <c r="D110" i="8"/>
  <c r="E109" i="8"/>
  <c r="H107" i="8"/>
  <c r="I107" i="8" s="1"/>
  <c r="F23" i="8"/>
  <c r="H23" i="8" s="1"/>
  <c r="F24" i="8"/>
  <c r="H24" i="8" s="1"/>
  <c r="F27" i="8"/>
  <c r="H27" i="8" s="1"/>
  <c r="F80" i="8"/>
  <c r="H80" i="8" s="1"/>
  <c r="I80" i="8" s="1"/>
  <c r="F81" i="8"/>
  <c r="H81" i="8" s="1"/>
  <c r="I81" i="8" s="1"/>
  <c r="F82" i="8"/>
  <c r="F83" i="8"/>
  <c r="F84" i="8"/>
  <c r="H84" i="8" s="1"/>
  <c r="I84" i="8" s="1"/>
  <c r="F85" i="8"/>
  <c r="H85" i="8" s="1"/>
  <c r="I85" i="8" s="1"/>
  <c r="F86" i="8"/>
  <c r="H86" i="8" s="1"/>
  <c r="I86" i="8" s="1"/>
  <c r="F87" i="8"/>
  <c r="H87" i="8" s="1"/>
  <c r="I87" i="8" s="1"/>
  <c r="F88" i="8"/>
  <c r="H88" i="8" s="1"/>
  <c r="I88" i="8" s="1"/>
  <c r="F89" i="8"/>
  <c r="H89" i="8" s="1"/>
  <c r="I89" i="8" s="1"/>
  <c r="F90" i="8"/>
  <c r="H90" i="8" s="1"/>
  <c r="I90" i="8" s="1"/>
  <c r="F91" i="8"/>
  <c r="H91" i="8" s="1"/>
  <c r="I91" i="8" s="1"/>
  <c r="F92" i="8"/>
  <c r="H92" i="8" s="1"/>
  <c r="I92" i="8" s="1"/>
  <c r="F93" i="8"/>
  <c r="H95" i="8"/>
  <c r="I95" i="8" s="1"/>
  <c r="H96" i="8"/>
  <c r="I96" i="8" s="1"/>
  <c r="H97" i="8"/>
  <c r="I97" i="8" s="1"/>
  <c r="H98" i="8"/>
  <c r="I98" i="8" s="1"/>
  <c r="H99" i="8"/>
  <c r="I99" i="8" s="1"/>
  <c r="H100" i="8"/>
  <c r="I100" i="8" s="1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82" i="8"/>
  <c r="I82" i="8" s="1"/>
  <c r="H83" i="8"/>
  <c r="I83" i="8" s="1"/>
  <c r="F16" i="8"/>
  <c r="H16" i="8" s="1"/>
  <c r="F17" i="8"/>
  <c r="H17" i="8" s="1"/>
  <c r="F18" i="8"/>
  <c r="H18" i="8" s="1"/>
  <c r="F19" i="8"/>
  <c r="H19" i="8" s="1"/>
  <c r="F20" i="8"/>
  <c r="H20" i="8" s="1"/>
  <c r="H34" i="8"/>
  <c r="H35" i="8"/>
  <c r="H36" i="8"/>
  <c r="H37" i="8"/>
  <c r="H38" i="8"/>
  <c r="H39" i="8"/>
  <c r="H40" i="8"/>
  <c r="H41" i="8"/>
  <c r="H42" i="8"/>
  <c r="H43" i="8"/>
  <c r="H44" i="8"/>
  <c r="H45" i="8"/>
  <c r="H76" i="8"/>
  <c r="H77" i="8"/>
  <c r="H78" i="8"/>
  <c r="H33" i="8"/>
  <c r="H113" i="8" l="1"/>
  <c r="F110" i="8"/>
  <c r="I166" i="8"/>
  <c r="I167" i="8" s="1"/>
  <c r="I127" i="13"/>
  <c r="E127" i="13"/>
  <c r="E126" i="13"/>
  <c r="I126" i="13" s="1"/>
  <c r="E125" i="13"/>
  <c r="I125" i="13" s="1"/>
  <c r="E124" i="13"/>
  <c r="I124" i="13" s="1"/>
  <c r="I123" i="13"/>
  <c r="E123" i="13"/>
  <c r="E122" i="13"/>
  <c r="I122" i="13" s="1"/>
  <c r="I121" i="13"/>
  <c r="E121" i="13"/>
  <c r="E120" i="13"/>
  <c r="I120" i="13" s="1"/>
  <c r="I119" i="13"/>
  <c r="E119" i="13"/>
  <c r="E118" i="13"/>
  <c r="I118" i="13" s="1"/>
  <c r="I117" i="13"/>
  <c r="E117" i="13"/>
  <c r="E116" i="13"/>
  <c r="I116" i="13" s="1"/>
  <c r="E115" i="13"/>
  <c r="I115" i="13" s="1"/>
  <c r="E114" i="13"/>
  <c r="I114" i="13" s="1"/>
  <c r="E113" i="13"/>
  <c r="I113" i="13" s="1"/>
  <c r="E112" i="13"/>
  <c r="I112" i="13" s="1"/>
  <c r="I111" i="13"/>
  <c r="E111" i="13"/>
  <c r="E110" i="13"/>
  <c r="I110" i="13" s="1"/>
  <c r="E109" i="13"/>
  <c r="I109" i="13" s="1"/>
  <c r="E108" i="13"/>
  <c r="I108" i="13" s="1"/>
  <c r="E107" i="13"/>
  <c r="I107" i="13" s="1"/>
  <c r="E106" i="13"/>
  <c r="I106" i="13" s="1"/>
  <c r="E105" i="13"/>
  <c r="I105" i="13" s="1"/>
  <c r="E104" i="13"/>
  <c r="I104" i="13" s="1"/>
  <c r="E103" i="13"/>
  <c r="E102" i="13"/>
  <c r="I102" i="13" s="1"/>
  <c r="E101" i="13"/>
  <c r="I101" i="13" s="1"/>
  <c r="E100" i="13"/>
  <c r="I100" i="13" s="1"/>
  <c r="E99" i="13"/>
  <c r="I99" i="13" s="1"/>
  <c r="E98" i="13"/>
  <c r="I98" i="13" s="1"/>
  <c r="E97" i="13"/>
  <c r="I97" i="13" s="1"/>
  <c r="E96" i="13"/>
  <c r="I96" i="13" s="1"/>
  <c r="E95" i="13"/>
  <c r="I95" i="13" s="1"/>
  <c r="I94" i="13"/>
  <c r="E94" i="13"/>
  <c r="I93" i="13"/>
  <c r="E93" i="13"/>
  <c r="E92" i="13"/>
  <c r="I92" i="13" s="1"/>
  <c r="E91" i="13"/>
  <c r="I91" i="13" s="1"/>
  <c r="E90" i="13"/>
  <c r="I90" i="13" s="1"/>
  <c r="I89" i="13"/>
  <c r="E89" i="13"/>
  <c r="E88" i="13"/>
  <c r="I88" i="13" s="1"/>
  <c r="E87" i="13"/>
  <c r="I87" i="13" s="1"/>
  <c r="E86" i="13"/>
  <c r="I86" i="13" s="1"/>
  <c r="E85" i="13"/>
  <c r="I85" i="13" s="1"/>
  <c r="E84" i="13"/>
  <c r="I84" i="13" s="1"/>
  <c r="E83" i="13"/>
  <c r="I83" i="13" s="1"/>
  <c r="I82" i="13"/>
  <c r="E82" i="13"/>
  <c r="E81" i="13"/>
  <c r="I81" i="13" s="1"/>
  <c r="E80" i="13"/>
  <c r="I80" i="13" s="1"/>
  <c r="E79" i="13"/>
  <c r="I79" i="13" s="1"/>
  <c r="I78" i="13"/>
  <c r="E78" i="13"/>
  <c r="I77" i="13"/>
  <c r="E77" i="13"/>
  <c r="E76" i="13"/>
  <c r="I76" i="13" s="1"/>
  <c r="E75" i="13"/>
  <c r="I75" i="13" s="1"/>
  <c r="E74" i="13"/>
  <c r="I74" i="13" s="1"/>
  <c r="I73" i="13"/>
  <c r="E73" i="13"/>
  <c r="E72" i="13"/>
  <c r="I72" i="13" s="1"/>
  <c r="E71" i="13"/>
  <c r="I71" i="13" s="1"/>
  <c r="E70" i="13"/>
  <c r="I70" i="13" s="1"/>
  <c r="E69" i="13"/>
  <c r="I69" i="13" s="1"/>
  <c r="E68" i="13"/>
  <c r="I68" i="13" s="1"/>
  <c r="E67" i="13"/>
  <c r="I67" i="13" s="1"/>
  <c r="I66" i="13"/>
  <c r="E66" i="13"/>
  <c r="G65" i="13"/>
  <c r="E65" i="13" s="1"/>
  <c r="I65" i="13" s="1"/>
  <c r="E64" i="13"/>
  <c r="I64" i="13" s="1"/>
  <c r="E63" i="13"/>
  <c r="I63" i="13" s="1"/>
  <c r="E62" i="13"/>
  <c r="I62" i="13" s="1"/>
  <c r="E61" i="13"/>
  <c r="I61" i="13" s="1"/>
  <c r="E60" i="13"/>
  <c r="I60" i="13" s="1"/>
  <c r="E59" i="13"/>
  <c r="I59" i="13" s="1"/>
  <c r="E58" i="13"/>
  <c r="I58" i="13" s="1"/>
  <c r="I57" i="13"/>
  <c r="E57" i="13"/>
  <c r="E56" i="13"/>
  <c r="I56" i="13" s="1"/>
  <c r="I55" i="13"/>
  <c r="E55" i="13"/>
  <c r="E54" i="13"/>
  <c r="I54" i="13" s="1"/>
  <c r="E53" i="13"/>
  <c r="I53" i="13" s="1"/>
  <c r="E52" i="13"/>
  <c r="I52" i="13" s="1"/>
  <c r="I51" i="13"/>
  <c r="E51" i="13"/>
  <c r="E50" i="13"/>
  <c r="I50" i="13" s="1"/>
  <c r="E49" i="13"/>
  <c r="I49" i="13" s="1"/>
  <c r="I48" i="13"/>
  <c r="E48" i="13"/>
  <c r="I47" i="13"/>
  <c r="E47" i="13"/>
  <c r="I46" i="13"/>
  <c r="E46" i="13"/>
  <c r="I45" i="13"/>
  <c r="E45" i="13"/>
  <c r="T36" i="13"/>
  <c r="S36" i="13"/>
  <c r="R36" i="13"/>
  <c r="Q36" i="13"/>
  <c r="P36" i="13"/>
  <c r="T32" i="13"/>
  <c r="S32" i="13"/>
  <c r="R32" i="13"/>
  <c r="Q32" i="13"/>
  <c r="P32" i="13"/>
  <c r="T31" i="13"/>
  <c r="S31" i="13"/>
  <c r="R31" i="13"/>
  <c r="Q31" i="13"/>
  <c r="P31" i="13"/>
  <c r="T30" i="13"/>
  <c r="S30" i="13"/>
  <c r="R30" i="13"/>
  <c r="Q30" i="13"/>
  <c r="P30" i="13"/>
  <c r="T29" i="13"/>
  <c r="S29" i="13"/>
  <c r="R29" i="13"/>
  <c r="Q29" i="13"/>
  <c r="P29" i="13"/>
  <c r="T28" i="13"/>
  <c r="S28" i="13"/>
  <c r="R28" i="13"/>
  <c r="Q28" i="13"/>
  <c r="P28" i="13"/>
  <c r="T27" i="13"/>
  <c r="S27" i="13"/>
  <c r="R27" i="13"/>
  <c r="Q27" i="13"/>
  <c r="P27" i="13"/>
  <c r="T26" i="13"/>
  <c r="S26" i="13"/>
  <c r="R26" i="13"/>
  <c r="Q26" i="13"/>
  <c r="P26" i="13"/>
  <c r="T25" i="13"/>
  <c r="S25" i="13"/>
  <c r="R25" i="13"/>
  <c r="Q25" i="13"/>
  <c r="P25" i="13"/>
  <c r="T24" i="13"/>
  <c r="S24" i="13"/>
  <c r="R24" i="13"/>
  <c r="Q24" i="13"/>
  <c r="P24" i="13"/>
  <c r="T23" i="13"/>
  <c r="S23" i="13"/>
  <c r="R23" i="13"/>
  <c r="Q23" i="13"/>
  <c r="P23" i="13"/>
  <c r="T22" i="13"/>
  <c r="S22" i="13"/>
  <c r="R22" i="13"/>
  <c r="Q22" i="13"/>
  <c r="P22" i="13"/>
  <c r="T21" i="13"/>
  <c r="S21" i="13"/>
  <c r="R21" i="13"/>
  <c r="Q21" i="13"/>
  <c r="P21" i="13"/>
  <c r="T20" i="13"/>
  <c r="S20" i="13"/>
  <c r="R20" i="13"/>
  <c r="Q20" i="13"/>
  <c r="P20" i="13"/>
  <c r="T19" i="13"/>
  <c r="S19" i="13"/>
  <c r="R19" i="13"/>
  <c r="Q19" i="13"/>
  <c r="P19" i="13"/>
  <c r="T18" i="13"/>
  <c r="S18" i="13"/>
  <c r="R18" i="13"/>
  <c r="Q18" i="13"/>
  <c r="P18" i="13"/>
  <c r="T17" i="13"/>
  <c r="S17" i="13"/>
  <c r="R17" i="13"/>
  <c r="Q17" i="13"/>
  <c r="P17" i="13"/>
  <c r="T14" i="13"/>
  <c r="S14" i="13"/>
  <c r="R14" i="13"/>
  <c r="Q14" i="13"/>
  <c r="P14" i="13"/>
  <c r="T11" i="13"/>
  <c r="S11" i="13"/>
  <c r="R11" i="13"/>
  <c r="Q11" i="13"/>
  <c r="P11" i="13"/>
  <c r="T9" i="13"/>
  <c r="S9" i="13"/>
  <c r="R9" i="13"/>
  <c r="Q9" i="13"/>
  <c r="P9" i="13"/>
  <c r="T6" i="13"/>
  <c r="S6" i="13"/>
  <c r="R6" i="13"/>
  <c r="Q6" i="13"/>
  <c r="P6" i="13"/>
  <c r="AD22" i="11" l="1"/>
  <c r="AF22" i="11" s="1"/>
  <c r="AK22" i="11" s="1"/>
  <c r="Z22" i="11"/>
  <c r="AD20" i="11"/>
  <c r="AF20" i="11" s="1"/>
  <c r="AK20" i="11" s="1"/>
  <c r="Z20" i="11"/>
  <c r="AD18" i="11"/>
  <c r="AF18" i="11" s="1"/>
  <c r="AK18" i="11" s="1"/>
  <c r="Z18" i="11"/>
  <c r="AD16" i="11"/>
  <c r="AF16" i="11" s="1"/>
  <c r="AK16" i="11" s="1"/>
  <c r="Z16" i="11"/>
  <c r="AD15" i="11"/>
  <c r="AF15" i="11" s="1"/>
  <c r="AK15" i="11" s="1"/>
  <c r="Z15" i="11"/>
  <c r="AD14" i="11"/>
  <c r="AF14" i="11" s="1"/>
  <c r="AK14" i="11" s="1"/>
  <c r="Z14" i="11"/>
  <c r="AD13" i="11"/>
  <c r="AF13" i="11" s="1"/>
  <c r="AK13" i="11" s="1"/>
  <c r="Z13" i="11"/>
  <c r="AD12" i="11"/>
  <c r="AF12" i="11" s="1"/>
  <c r="AK12" i="11" s="1"/>
  <c r="Z12" i="11"/>
  <c r="AD11" i="11"/>
  <c r="AF11" i="11" s="1"/>
  <c r="AK11" i="11" s="1"/>
  <c r="Z11" i="11"/>
  <c r="J46" i="11"/>
  <c r="L46" i="11" s="1"/>
  <c r="Q46" i="11" s="1"/>
  <c r="F46" i="11"/>
  <c r="J44" i="11"/>
  <c r="L44" i="11" s="1"/>
  <c r="Q44" i="11" s="1"/>
  <c r="F44" i="11"/>
  <c r="J42" i="11"/>
  <c r="L42" i="11" s="1"/>
  <c r="Q42" i="11" s="1"/>
  <c r="F42" i="11"/>
  <c r="J40" i="11"/>
  <c r="K40" i="11" s="1"/>
  <c r="P40" i="11" s="1"/>
  <c r="F40" i="11"/>
  <c r="J39" i="11"/>
  <c r="L39" i="11" s="1"/>
  <c r="Q39" i="11" s="1"/>
  <c r="F39" i="11"/>
  <c r="J38" i="11"/>
  <c r="K38" i="11" s="1"/>
  <c r="P38" i="11" s="1"/>
  <c r="F38" i="11"/>
  <c r="J37" i="11"/>
  <c r="L37" i="11" s="1"/>
  <c r="Q37" i="11" s="1"/>
  <c r="F37" i="11"/>
  <c r="J36" i="11"/>
  <c r="K36" i="11" s="1"/>
  <c r="P36" i="11" s="1"/>
  <c r="F36" i="11"/>
  <c r="J35" i="11"/>
  <c r="L35" i="11" s="1"/>
  <c r="Q35" i="11" s="1"/>
  <c r="F35" i="11"/>
  <c r="J34" i="11"/>
  <c r="K34" i="11" s="1"/>
  <c r="P34" i="11" s="1"/>
  <c r="F34" i="11"/>
  <c r="J32" i="11"/>
  <c r="L32" i="11" s="1"/>
  <c r="Q32" i="11" s="1"/>
  <c r="F32" i="11"/>
  <c r="J30" i="11"/>
  <c r="L30" i="11" s="1"/>
  <c r="Q30" i="11" s="1"/>
  <c r="F30" i="11"/>
  <c r="J28" i="11"/>
  <c r="L28" i="11" s="1"/>
  <c r="Q28" i="11" s="1"/>
  <c r="F28" i="11"/>
  <c r="J27" i="11"/>
  <c r="K27" i="11" s="1"/>
  <c r="P27" i="11" s="1"/>
  <c r="F27" i="11"/>
  <c r="J26" i="11"/>
  <c r="L26" i="11" s="1"/>
  <c r="Q26" i="11" s="1"/>
  <c r="F26" i="11"/>
  <c r="J25" i="11"/>
  <c r="K25" i="11" s="1"/>
  <c r="P25" i="11" s="1"/>
  <c r="F25" i="11"/>
  <c r="J24" i="11"/>
  <c r="L24" i="11" s="1"/>
  <c r="Q24" i="11" s="1"/>
  <c r="F24" i="11"/>
  <c r="J23" i="11"/>
  <c r="K23" i="11" s="1"/>
  <c r="P23" i="11" s="1"/>
  <c r="F23" i="11"/>
  <c r="J22" i="11"/>
  <c r="L22" i="11" s="1"/>
  <c r="Q22" i="11" s="1"/>
  <c r="F22" i="11"/>
  <c r="J20" i="11"/>
  <c r="K20" i="11" s="1"/>
  <c r="P20" i="11" s="1"/>
  <c r="F20" i="11"/>
  <c r="J18" i="11"/>
  <c r="L18" i="11" s="1"/>
  <c r="Q18" i="11" s="1"/>
  <c r="F18" i="11"/>
  <c r="J16" i="11"/>
  <c r="L16" i="11" s="1"/>
  <c r="Q16" i="11" s="1"/>
  <c r="F16" i="11"/>
  <c r="J15" i="11"/>
  <c r="L15" i="11" s="1"/>
  <c r="Q15" i="11" s="1"/>
  <c r="F15" i="11"/>
  <c r="J14" i="11"/>
  <c r="L14" i="11" s="1"/>
  <c r="Q14" i="11" s="1"/>
  <c r="F14" i="11"/>
  <c r="K13" i="11"/>
  <c r="P13" i="11" s="1"/>
  <c r="J13" i="11"/>
  <c r="L13" i="11" s="1"/>
  <c r="Q13" i="11" s="1"/>
  <c r="F13" i="11"/>
  <c r="J12" i="11"/>
  <c r="L12" i="11" s="1"/>
  <c r="Q12" i="11" s="1"/>
  <c r="F12" i="11"/>
  <c r="J11" i="11"/>
  <c r="L11" i="11" s="1"/>
  <c r="Q11" i="11" s="1"/>
  <c r="F11" i="11"/>
  <c r="L54" i="10"/>
  <c r="N54" i="10" s="1"/>
  <c r="S54" i="10" s="1"/>
  <c r="M53" i="10"/>
  <c r="R53" i="10" s="1"/>
  <c r="L53" i="10"/>
  <c r="O53" i="10" s="1"/>
  <c r="L52" i="10"/>
  <c r="O52" i="10" s="1"/>
  <c r="L51" i="10"/>
  <c r="O51" i="10" s="1"/>
  <c r="L50" i="10"/>
  <c r="N50" i="10" s="1"/>
  <c r="S50" i="10" s="1"/>
  <c r="L49" i="10"/>
  <c r="M49" i="10" s="1"/>
  <c r="R49" i="10" s="1"/>
  <c r="N48" i="10"/>
  <c r="S48" i="10" s="1"/>
  <c r="M48" i="10"/>
  <c r="R48" i="10" s="1"/>
  <c r="T48" i="10" s="1"/>
  <c r="L48" i="10"/>
  <c r="O48" i="10" s="1"/>
  <c r="L47" i="10"/>
  <c r="O47" i="10" s="1"/>
  <c r="L46" i="10"/>
  <c r="N46" i="10" s="1"/>
  <c r="S46" i="10" s="1"/>
  <c r="L45" i="10"/>
  <c r="O45" i="10" s="1"/>
  <c r="L44" i="10"/>
  <c r="O44" i="10" s="1"/>
  <c r="L43" i="10"/>
  <c r="O43" i="10" s="1"/>
  <c r="O42" i="10"/>
  <c r="L42" i="10"/>
  <c r="N42" i="10" s="1"/>
  <c r="S42" i="10" s="1"/>
  <c r="O41" i="10"/>
  <c r="N41" i="10"/>
  <c r="S41" i="10" s="1"/>
  <c r="L41" i="10"/>
  <c r="M41" i="10" s="1"/>
  <c r="R41" i="10" s="1"/>
  <c r="L40" i="10"/>
  <c r="O40" i="10" s="1"/>
  <c r="L39" i="10"/>
  <c r="O39" i="10" s="1"/>
  <c r="L38" i="10"/>
  <c r="O38" i="10" s="1"/>
  <c r="M37" i="10"/>
  <c r="R37" i="10" s="1"/>
  <c r="L37" i="10"/>
  <c r="O37" i="10" s="1"/>
  <c r="L36" i="10"/>
  <c r="O36" i="10" s="1"/>
  <c r="L35" i="10"/>
  <c r="O35" i="10" s="1"/>
  <c r="L34" i="10"/>
  <c r="N34" i="10" s="1"/>
  <c r="S34" i="10" s="1"/>
  <c r="N33" i="10"/>
  <c r="S33" i="10" s="1"/>
  <c r="L33" i="10"/>
  <c r="M33" i="10" s="1"/>
  <c r="R33" i="10" s="1"/>
  <c r="L32" i="10"/>
  <c r="O32" i="10" s="1"/>
  <c r="L31" i="10"/>
  <c r="O31" i="10" s="1"/>
  <c r="L30" i="10"/>
  <c r="N30" i="10" s="1"/>
  <c r="S30" i="10" s="1"/>
  <c r="M29" i="10"/>
  <c r="R29" i="10" s="1"/>
  <c r="L29" i="10"/>
  <c r="O29" i="10" s="1"/>
  <c r="L28" i="10"/>
  <c r="O28" i="10" s="1"/>
  <c r="L27" i="10"/>
  <c r="O27" i="10" s="1"/>
  <c r="L26" i="10"/>
  <c r="N26" i="10" s="1"/>
  <c r="S26" i="10" s="1"/>
  <c r="L25" i="10"/>
  <c r="M25" i="10" s="1"/>
  <c r="R25" i="10" s="1"/>
  <c r="O24" i="10"/>
  <c r="M24" i="10"/>
  <c r="R24" i="10" s="1"/>
  <c r="L24" i="10"/>
  <c r="N24" i="10" s="1"/>
  <c r="S24" i="10" s="1"/>
  <c r="L23" i="10"/>
  <c r="O23" i="10" s="1"/>
  <c r="L22" i="10"/>
  <c r="N22" i="10" s="1"/>
  <c r="S22" i="10" s="1"/>
  <c r="L21" i="10"/>
  <c r="O21" i="10" s="1"/>
  <c r="L20" i="10"/>
  <c r="O20" i="10" s="1"/>
  <c r="L19" i="10"/>
  <c r="O19" i="10" s="1"/>
  <c r="O18" i="10"/>
  <c r="L18" i="10"/>
  <c r="N18" i="10" s="1"/>
  <c r="S18" i="10" s="1"/>
  <c r="O17" i="10"/>
  <c r="N17" i="10"/>
  <c r="S17" i="10" s="1"/>
  <c r="L17" i="10"/>
  <c r="M17" i="10" s="1"/>
  <c r="R17" i="10" s="1"/>
  <c r="O16" i="10"/>
  <c r="N16" i="10"/>
  <c r="S16" i="10" s="1"/>
  <c r="L16" i="10"/>
  <c r="M16" i="10" s="1"/>
  <c r="R16" i="10" s="1"/>
  <c r="L15" i="10"/>
  <c r="O15" i="10" s="1"/>
  <c r="L14" i="10"/>
  <c r="N14" i="10" s="1"/>
  <c r="S14" i="10" s="1"/>
  <c r="M13" i="10"/>
  <c r="R13" i="10" s="1"/>
  <c r="L13" i="10"/>
  <c r="O13" i="10" s="1"/>
  <c r="L12" i="10"/>
  <c r="O12" i="10" s="1"/>
  <c r="AA14" i="9"/>
  <c r="AF14" i="9" s="1"/>
  <c r="Z14" i="9"/>
  <c r="AE14" i="9" s="1"/>
  <c r="AA13" i="9"/>
  <c r="AF13" i="9" s="1"/>
  <c r="Z13" i="9"/>
  <c r="K24" i="9"/>
  <c r="P24" i="9" s="1"/>
  <c r="J24" i="9"/>
  <c r="O24" i="9" s="1"/>
  <c r="Q24" i="9" s="1"/>
  <c r="K22" i="9"/>
  <c r="P22" i="9" s="1"/>
  <c r="J22" i="9"/>
  <c r="O22" i="9" s="1"/>
  <c r="K21" i="9"/>
  <c r="P21" i="9" s="1"/>
  <c r="J21" i="9"/>
  <c r="O21" i="9" s="1"/>
  <c r="K20" i="9"/>
  <c r="P20" i="9" s="1"/>
  <c r="J20" i="9"/>
  <c r="O20" i="9" s="1"/>
  <c r="Q20" i="9" s="1"/>
  <c r="K19" i="9"/>
  <c r="P19" i="9" s="1"/>
  <c r="J19" i="9"/>
  <c r="O19" i="9" s="1"/>
  <c r="K17" i="9"/>
  <c r="P17" i="9" s="1"/>
  <c r="J17" i="9"/>
  <c r="O17" i="9" s="1"/>
  <c r="P16" i="9"/>
  <c r="L16" i="9"/>
  <c r="K16" i="9"/>
  <c r="J16" i="9"/>
  <c r="O16" i="9" s="1"/>
  <c r="Q16" i="9" s="1"/>
  <c r="K15" i="9"/>
  <c r="P15" i="9" s="1"/>
  <c r="J15" i="9"/>
  <c r="O15" i="9" s="1"/>
  <c r="K14" i="9"/>
  <c r="P14" i="9" s="1"/>
  <c r="J14" i="9"/>
  <c r="O14" i="9" s="1"/>
  <c r="K13" i="9"/>
  <c r="P13" i="9" s="1"/>
  <c r="J13" i="9"/>
  <c r="O13" i="9" s="1"/>
  <c r="H93" i="8"/>
  <c r="D152" i="8"/>
  <c r="D153" i="8" s="1"/>
  <c r="C147" i="8"/>
  <c r="H94" i="8"/>
  <c r="I94" i="8" s="1"/>
  <c r="D151" i="8"/>
  <c r="C138" i="8"/>
  <c r="D135" i="8" s="1"/>
  <c r="G135" i="8" s="1"/>
  <c r="Q21" i="9" l="1"/>
  <c r="T17" i="10"/>
  <c r="M21" i="10"/>
  <c r="R21" i="10" s="1"/>
  <c r="N25" i="10"/>
  <c r="S25" i="10" s="1"/>
  <c r="T25" i="10" s="1"/>
  <c r="O33" i="10"/>
  <c r="O50" i="10"/>
  <c r="O25" i="10"/>
  <c r="Q17" i="9"/>
  <c r="O34" i="10"/>
  <c r="M40" i="10"/>
  <c r="R40" i="10" s="1"/>
  <c r="L21" i="9"/>
  <c r="AB13" i="9"/>
  <c r="O26" i="10"/>
  <c r="M32" i="10"/>
  <c r="R32" i="10" s="1"/>
  <c r="N40" i="10"/>
  <c r="S40" i="10" s="1"/>
  <c r="T24" i="10"/>
  <c r="N32" i="10"/>
  <c r="S32" i="10" s="1"/>
  <c r="Q19" i="9"/>
  <c r="M45" i="10"/>
  <c r="R45" i="10" s="1"/>
  <c r="N49" i="10"/>
  <c r="S49" i="10" s="1"/>
  <c r="T49" i="10" s="1"/>
  <c r="Q13" i="9"/>
  <c r="Q22" i="9"/>
  <c r="T33" i="10"/>
  <c r="O49" i="10"/>
  <c r="I93" i="8"/>
  <c r="I112" i="8" s="1"/>
  <c r="H111" i="8"/>
  <c r="D154" i="8"/>
  <c r="I168" i="8" s="1"/>
  <c r="A172" i="8" s="1"/>
  <c r="AE11" i="11"/>
  <c r="AE12" i="11"/>
  <c r="AE13" i="11"/>
  <c r="AE14" i="11"/>
  <c r="AE15" i="11"/>
  <c r="AE16" i="11"/>
  <c r="AE18" i="11"/>
  <c r="AE20" i="11"/>
  <c r="AE22" i="11"/>
  <c r="K16" i="11"/>
  <c r="P16" i="11" s="1"/>
  <c r="R16" i="11" s="1"/>
  <c r="K30" i="11"/>
  <c r="P30" i="11" s="1"/>
  <c r="R30" i="11" s="1"/>
  <c r="K44" i="11"/>
  <c r="P44" i="11" s="1"/>
  <c r="R44" i="11" s="1"/>
  <c r="K14" i="11"/>
  <c r="P14" i="11" s="1"/>
  <c r="R14" i="11" s="1"/>
  <c r="L20" i="11"/>
  <c r="Q20" i="11" s="1"/>
  <c r="R20" i="11" s="1"/>
  <c r="L23" i="11"/>
  <c r="Q23" i="11" s="1"/>
  <c r="R23" i="11" s="1"/>
  <c r="L25" i="11"/>
  <c r="Q25" i="11" s="1"/>
  <c r="R25" i="11" s="1"/>
  <c r="L27" i="11"/>
  <c r="Q27" i="11" s="1"/>
  <c r="R27" i="11" s="1"/>
  <c r="L34" i="11"/>
  <c r="Q34" i="11" s="1"/>
  <c r="R34" i="11" s="1"/>
  <c r="L36" i="11"/>
  <c r="Q36" i="11" s="1"/>
  <c r="R36" i="11" s="1"/>
  <c r="L38" i="11"/>
  <c r="Q38" i="11" s="1"/>
  <c r="R38" i="11" s="1"/>
  <c r="L40" i="11"/>
  <c r="Q40" i="11" s="1"/>
  <c r="R40" i="11" s="1"/>
  <c r="K12" i="11"/>
  <c r="P12" i="11" s="1"/>
  <c r="R12" i="11" s="1"/>
  <c r="K11" i="11"/>
  <c r="P11" i="11" s="1"/>
  <c r="R11" i="11" s="1"/>
  <c r="K15" i="11"/>
  <c r="P15" i="11" s="1"/>
  <c r="R15" i="11" s="1"/>
  <c r="K18" i="11"/>
  <c r="P18" i="11" s="1"/>
  <c r="R18" i="11" s="1"/>
  <c r="K22" i="11"/>
  <c r="P22" i="11" s="1"/>
  <c r="R22" i="11" s="1"/>
  <c r="K24" i="11"/>
  <c r="P24" i="11" s="1"/>
  <c r="R24" i="11" s="1"/>
  <c r="K26" i="11"/>
  <c r="P26" i="11" s="1"/>
  <c r="R26" i="11" s="1"/>
  <c r="K28" i="11"/>
  <c r="P28" i="11" s="1"/>
  <c r="R28" i="11" s="1"/>
  <c r="K32" i="11"/>
  <c r="P32" i="11" s="1"/>
  <c r="R32" i="11" s="1"/>
  <c r="K35" i="11"/>
  <c r="P35" i="11" s="1"/>
  <c r="R35" i="11" s="1"/>
  <c r="K37" i="11"/>
  <c r="P37" i="11" s="1"/>
  <c r="R37" i="11" s="1"/>
  <c r="K39" i="11"/>
  <c r="P39" i="11" s="1"/>
  <c r="R39" i="11" s="1"/>
  <c r="K42" i="11"/>
  <c r="P42" i="11" s="1"/>
  <c r="R42" i="11" s="1"/>
  <c r="K46" i="11"/>
  <c r="P46" i="11" s="1"/>
  <c r="R46" i="11" s="1"/>
  <c r="R13" i="11"/>
  <c r="M11" i="11"/>
  <c r="M13" i="11"/>
  <c r="M16" i="11"/>
  <c r="M20" i="11"/>
  <c r="M22" i="11"/>
  <c r="M23" i="11"/>
  <c r="M34" i="11"/>
  <c r="M42" i="11"/>
  <c r="T32" i="10"/>
  <c r="T16" i="10"/>
  <c r="T41" i="10"/>
  <c r="M15" i="10"/>
  <c r="R15" i="10" s="1"/>
  <c r="M23" i="10"/>
  <c r="R23" i="10" s="1"/>
  <c r="M31" i="10"/>
  <c r="R31" i="10" s="1"/>
  <c r="M39" i="10"/>
  <c r="R39" i="10" s="1"/>
  <c r="M47" i="10"/>
  <c r="R47" i="10" s="1"/>
  <c r="M14" i="10"/>
  <c r="R14" i="10" s="1"/>
  <c r="T14" i="10" s="1"/>
  <c r="N15" i="10"/>
  <c r="S15" i="10" s="1"/>
  <c r="M22" i="10"/>
  <c r="R22" i="10" s="1"/>
  <c r="T22" i="10" s="1"/>
  <c r="N23" i="10"/>
  <c r="S23" i="10" s="1"/>
  <c r="M30" i="10"/>
  <c r="R30" i="10" s="1"/>
  <c r="T30" i="10" s="1"/>
  <c r="N31" i="10"/>
  <c r="S31" i="10" s="1"/>
  <c r="M38" i="10"/>
  <c r="R38" i="10" s="1"/>
  <c r="T38" i="10" s="1"/>
  <c r="N39" i="10"/>
  <c r="S39" i="10" s="1"/>
  <c r="M46" i="10"/>
  <c r="R46" i="10" s="1"/>
  <c r="T46" i="10" s="1"/>
  <c r="N47" i="10"/>
  <c r="S47" i="10" s="1"/>
  <c r="M54" i="10"/>
  <c r="R54" i="10" s="1"/>
  <c r="T54" i="10" s="1"/>
  <c r="N38" i="10"/>
  <c r="S38" i="10" s="1"/>
  <c r="M12" i="10"/>
  <c r="R12" i="10" s="1"/>
  <c r="N13" i="10"/>
  <c r="S13" i="10" s="1"/>
  <c r="T13" i="10" s="1"/>
  <c r="O14" i="10"/>
  <c r="M20" i="10"/>
  <c r="R20" i="10" s="1"/>
  <c r="N21" i="10"/>
  <c r="S21" i="10" s="1"/>
  <c r="T21" i="10" s="1"/>
  <c r="O22" i="10"/>
  <c r="M28" i="10"/>
  <c r="R28" i="10" s="1"/>
  <c r="N29" i="10"/>
  <c r="S29" i="10" s="1"/>
  <c r="T29" i="10" s="1"/>
  <c r="O30" i="10"/>
  <c r="M36" i="10"/>
  <c r="R36" i="10" s="1"/>
  <c r="N37" i="10"/>
  <c r="S37" i="10" s="1"/>
  <c r="T37" i="10" s="1"/>
  <c r="M44" i="10"/>
  <c r="R44" i="10" s="1"/>
  <c r="T44" i="10" s="1"/>
  <c r="N45" i="10"/>
  <c r="S45" i="10" s="1"/>
  <c r="T45" i="10" s="1"/>
  <c r="O46" i="10"/>
  <c r="M52" i="10"/>
  <c r="R52" i="10" s="1"/>
  <c r="N53" i="10"/>
  <c r="S53" i="10" s="1"/>
  <c r="T53" i="10" s="1"/>
  <c r="O54" i="10"/>
  <c r="N12" i="10"/>
  <c r="S12" i="10" s="1"/>
  <c r="M19" i="10"/>
  <c r="R19" i="10" s="1"/>
  <c r="N20" i="10"/>
  <c r="S20" i="10" s="1"/>
  <c r="M27" i="10"/>
  <c r="R27" i="10" s="1"/>
  <c r="T27" i="10" s="1"/>
  <c r="N28" i="10"/>
  <c r="S28" i="10" s="1"/>
  <c r="M35" i="10"/>
  <c r="R35" i="10" s="1"/>
  <c r="N36" i="10"/>
  <c r="S36" i="10" s="1"/>
  <c r="M43" i="10"/>
  <c r="R43" i="10" s="1"/>
  <c r="N44" i="10"/>
  <c r="S44" i="10" s="1"/>
  <c r="M51" i="10"/>
  <c r="R51" i="10" s="1"/>
  <c r="N52" i="10"/>
  <c r="S52" i="10" s="1"/>
  <c r="M18" i="10"/>
  <c r="R18" i="10" s="1"/>
  <c r="T18" i="10" s="1"/>
  <c r="N19" i="10"/>
  <c r="S19" i="10" s="1"/>
  <c r="M26" i="10"/>
  <c r="R26" i="10" s="1"/>
  <c r="T26" i="10" s="1"/>
  <c r="N27" i="10"/>
  <c r="S27" i="10" s="1"/>
  <c r="M34" i="10"/>
  <c r="R34" i="10" s="1"/>
  <c r="T34" i="10" s="1"/>
  <c r="N35" i="10"/>
  <c r="S35" i="10" s="1"/>
  <c r="M42" i="10"/>
  <c r="R42" i="10" s="1"/>
  <c r="T42" i="10" s="1"/>
  <c r="N43" i="10"/>
  <c r="S43" i="10" s="1"/>
  <c r="M50" i="10"/>
  <c r="R50" i="10" s="1"/>
  <c r="T50" i="10" s="1"/>
  <c r="N51" i="10"/>
  <c r="S51" i="10" s="1"/>
  <c r="AE13" i="9"/>
  <c r="AG13" i="9" s="1"/>
  <c r="AG14" i="9"/>
  <c r="AB14" i="9"/>
  <c r="Q15" i="9"/>
  <c r="Q14" i="9"/>
  <c r="L15" i="9"/>
  <c r="L20" i="9"/>
  <c r="L14" i="9"/>
  <c r="L19" i="9"/>
  <c r="L24" i="9"/>
  <c r="L13" i="9"/>
  <c r="L17" i="9"/>
  <c r="L22" i="9"/>
  <c r="D137" i="8"/>
  <c r="G137" i="8" s="1"/>
  <c r="D134" i="8"/>
  <c r="G134" i="8" s="1"/>
  <c r="D136" i="8"/>
  <c r="G136" i="8" s="1"/>
  <c r="F148" i="8"/>
  <c r="D133" i="8"/>
  <c r="G133" i="8" s="1"/>
  <c r="M46" i="11" l="1"/>
  <c r="M36" i="11"/>
  <c r="T12" i="10"/>
  <c r="T40" i="10"/>
  <c r="M30" i="11"/>
  <c r="T35" i="10"/>
  <c r="T52" i="10"/>
  <c r="M24" i="11"/>
  <c r="I172" i="8"/>
  <c r="F119" i="8" s="1"/>
  <c r="H114" i="8"/>
  <c r="I115" i="8" s="1"/>
  <c r="AJ16" i="11"/>
  <c r="AL16" i="11" s="1"/>
  <c r="AG16" i="11"/>
  <c r="AJ13" i="11"/>
  <c r="AL13" i="11" s="1"/>
  <c r="AG13" i="11"/>
  <c r="AJ20" i="11"/>
  <c r="AL20" i="11" s="1"/>
  <c r="AG20" i="11"/>
  <c r="AJ14" i="11"/>
  <c r="AL14" i="11" s="1"/>
  <c r="AG14" i="11"/>
  <c r="AJ12" i="11"/>
  <c r="AL12" i="11" s="1"/>
  <c r="AG12" i="11"/>
  <c r="AJ18" i="11"/>
  <c r="AL18" i="11" s="1"/>
  <c r="AG18" i="11"/>
  <c r="AJ15" i="11"/>
  <c r="AL15" i="11" s="1"/>
  <c r="AG15" i="11"/>
  <c r="AJ22" i="11"/>
  <c r="AL22" i="11" s="1"/>
  <c r="AG22" i="11"/>
  <c r="AJ11" i="11"/>
  <c r="AL11" i="11" s="1"/>
  <c r="AG11" i="11"/>
  <c r="M38" i="11"/>
  <c r="M32" i="11"/>
  <c r="M14" i="11"/>
  <c r="M44" i="11"/>
  <c r="M28" i="11"/>
  <c r="M26" i="11"/>
  <c r="M12" i="11"/>
  <c r="M40" i="11"/>
  <c r="M39" i="11"/>
  <c r="M18" i="11"/>
  <c r="M27" i="11"/>
  <c r="M15" i="11"/>
  <c r="M37" i="11"/>
  <c r="M25" i="11"/>
  <c r="M35" i="11"/>
  <c r="T20" i="10"/>
  <c r="T47" i="10"/>
  <c r="T51" i="10"/>
  <c r="T39" i="10"/>
  <c r="T19" i="10"/>
  <c r="T36" i="10"/>
  <c r="T31" i="10"/>
  <c r="T43" i="10"/>
  <c r="T23" i="10"/>
  <c r="T15" i="10"/>
  <c r="T28" i="10"/>
  <c r="H138" i="8"/>
  <c r="H161" i="8" s="1"/>
  <c r="F118" i="8" l="1"/>
  <c r="F117" i="8"/>
  <c r="F123" i="8" l="1"/>
</calcChain>
</file>

<file path=xl/sharedStrings.xml><?xml version="1.0" encoding="utf-8"?>
<sst xmlns="http://schemas.openxmlformats.org/spreadsheetml/2006/main" count="808" uniqueCount="485">
  <si>
    <t>ufficio tecnico edilizia privata</t>
  </si>
  <si>
    <r>
      <t xml:space="preserve">Comune di </t>
    </r>
    <r>
      <rPr>
        <b/>
        <sz val="16"/>
        <rFont val="CG Times"/>
        <family val="1"/>
      </rPr>
      <t>TORRI DEL BENACO</t>
    </r>
  </si>
  <si>
    <t>DITTA:</t>
  </si>
  <si>
    <t>descrizione dell'intervento</t>
  </si>
  <si>
    <t>mappali n.</t>
  </si>
  <si>
    <t xml:space="preserve">foglio n. </t>
  </si>
  <si>
    <t>destinazione d'uso</t>
  </si>
  <si>
    <t>piano</t>
  </si>
  <si>
    <t>vano</t>
  </si>
  <si>
    <t>calcolo</t>
  </si>
  <si>
    <t>s.n.r.</t>
  </si>
  <si>
    <t>s.u.</t>
  </si>
  <si>
    <t>s.n.r. 60%</t>
  </si>
  <si>
    <t>h.</t>
  </si>
  <si>
    <t>volume</t>
  </si>
  <si>
    <t>TOTALE SUPERFICIE UTILE</t>
  </si>
  <si>
    <t>TOTALE VOLUME COMPLESSIVO</t>
  </si>
  <si>
    <t>EURO</t>
  </si>
  <si>
    <t>TOTALE GENERALE</t>
  </si>
  <si>
    <t xml:space="preserve"> DETERMINAZIONE DEL CONTRIBUTO COMMISURATO ALL'INCIDENZA</t>
  </si>
  <si>
    <t xml:space="preserve"> DEGLI ONERI DI URBANIZZAZIONE E AL COSTO DI COSTRUZIONE</t>
  </si>
  <si>
    <t>TOTALE SUPERFICIE N.R.</t>
  </si>
  <si>
    <t>CONTRIB. COSTO DI COSTRUZ.</t>
  </si>
  <si>
    <t>TARIFFA URB. SECONDARIA</t>
  </si>
  <si>
    <t>tariffa</t>
  </si>
  <si>
    <t>primaria</t>
  </si>
  <si>
    <t>euro</t>
  </si>
  <si>
    <t>mc/mq</t>
  </si>
  <si>
    <t>secondaria</t>
  </si>
  <si>
    <t>contributo sul costo di costruzione</t>
  </si>
  <si>
    <t>vedi prospetto sul retro</t>
  </si>
  <si>
    <r>
      <t>PROSPETTO - ART. 11 - D.M. 10.05.1977</t>
    </r>
    <r>
      <rPr>
        <sz val="10"/>
        <rFont val="Arial"/>
      </rPr>
      <t xml:space="preserve"> - </t>
    </r>
    <r>
      <rPr>
        <sz val="8"/>
        <rFont val="Arial"/>
        <family val="2"/>
      </rPr>
      <t>COMPILATO A CURA DEL PROGETTISTA</t>
    </r>
  </si>
  <si>
    <t>classi sup.</t>
  </si>
  <si>
    <t>alloggi</t>
  </si>
  <si>
    <t>% increm.</t>
  </si>
  <si>
    <t>(4)=(3)/s.u.</t>
  </si>
  <si>
    <t>(6)=(4)x(5)</t>
  </si>
  <si>
    <t>95-110</t>
  </si>
  <si>
    <t>110-130</t>
  </si>
  <si>
    <t>130-160</t>
  </si>
  <si>
    <t>i1</t>
  </si>
  <si>
    <t>superficie netta di</t>
  </si>
  <si>
    <t>servizi ed accessori</t>
  </si>
  <si>
    <t>cantinole, soffitte, c.t., cabine</t>
  </si>
  <si>
    <t>autorimesse</t>
  </si>
  <si>
    <t>androni ingresso, porticati</t>
  </si>
  <si>
    <t>logge e balconi</t>
  </si>
  <si>
    <t>tab. 3 - increm. servizi - access.(art. 6)</t>
  </si>
  <si>
    <t>tab. 2 - superfici per servizi ed accessori</t>
  </si>
  <si>
    <t>tab. 1 - Incremento per sup. utile abitabile</t>
  </si>
  <si>
    <t>snr/sux100</t>
  </si>
  <si>
    <t>ipotesi che</t>
  </si>
  <si>
    <t>ricorre</t>
  </si>
  <si>
    <t>%</t>
  </si>
  <si>
    <t>i2</t>
  </si>
  <si>
    <t>su</t>
  </si>
  <si>
    <t>sn</t>
  </si>
  <si>
    <t>60% snr</t>
  </si>
  <si>
    <t>sc</t>
  </si>
  <si>
    <t>sup.utile abitabile</t>
  </si>
  <si>
    <t>n. caratt.</t>
  </si>
  <si>
    <t>ip. ricorrente</t>
  </si>
  <si>
    <t>A - costo massimo a mq. dell'edilizia agevolata</t>
  </si>
  <si>
    <t>C - costo di costruzione dell'edificio (sc + st) x B</t>
  </si>
  <si>
    <t>Euro</t>
  </si>
  <si>
    <t>tipologia</t>
  </si>
  <si>
    <t>zona urbanistica</t>
  </si>
  <si>
    <t>caratterist.</t>
  </si>
  <si>
    <t>Torri del Benaco, addì</t>
  </si>
  <si>
    <t>IL TECNICO ISTRUTTORE</t>
  </si>
  <si>
    <t>sigla</t>
  </si>
  <si>
    <t>denominazione</t>
  </si>
  <si>
    <t>superficie</t>
  </si>
  <si>
    <t>50-75</t>
  </si>
  <si>
    <t>75-100</t>
  </si>
  <si>
    <t>snr/su =</t>
  </si>
  <si>
    <t>TARIFFA URB. PRIMARIA</t>
  </si>
  <si>
    <t>sup.ragguagliata</t>
  </si>
  <si>
    <t>sup.complessiva</t>
  </si>
  <si>
    <t>sup.netta non resid.</t>
  </si>
  <si>
    <t>(  )</t>
  </si>
  <si>
    <t>B - costo a mq.di costruzione maggiorato A x (i + M/100)</t>
  </si>
  <si>
    <t>rapporto ris. al totale</t>
  </si>
  <si>
    <t>% increm.classi</t>
  </si>
  <si>
    <t>destinazioni</t>
  </si>
  <si>
    <t>SU</t>
  </si>
  <si>
    <t>SNR</t>
  </si>
  <si>
    <t>vol.ristr. 20%</t>
  </si>
  <si>
    <r>
      <t>TABELLA A.4</t>
    </r>
    <r>
      <rPr>
        <sz val="12"/>
        <rFont val="Arial"/>
        <family val="2"/>
      </rPr>
      <t xml:space="preserve"> </t>
    </r>
  </si>
  <si>
    <t xml:space="preserve">Legge 28 gennaio n. 10; art. 6. D.L. 23 gennaio 1982 , n. 9, convertito nella L. 25 marzo 1982, n. 94; art. 9 </t>
  </si>
  <si>
    <t>caratteristiche edificio</t>
  </si>
  <si>
    <t>tipologia edificio</t>
  </si>
  <si>
    <t>ubicazione zona territoriale</t>
  </si>
  <si>
    <t>di lusso</t>
  </si>
  <si>
    <t>a blocco con più di due alloggi            0,5</t>
  </si>
  <si>
    <t>A e B</t>
  </si>
  <si>
    <t>medie (1)</t>
  </si>
  <si>
    <t>a schiera con più di due alloggi           0,5</t>
  </si>
  <si>
    <t>C</t>
  </si>
  <si>
    <t>economiche</t>
  </si>
  <si>
    <r>
      <t>fino a due alloggi  (2</t>
    </r>
    <r>
      <rPr>
        <sz val="10"/>
        <rFont val="Arial"/>
      </rPr>
      <t>)                                       1</t>
    </r>
  </si>
  <si>
    <t>altre zone</t>
  </si>
  <si>
    <t xml:space="preserve">lusso: quelli compresi nelle classi IX, X, XI; </t>
  </si>
  <si>
    <t xml:space="preserve">tipo medio:  quelli compresi nelle classi V, VI, VII, e VIII ( e non compresi nelle categorie della lettera f) dell'art. 9 deklla L. 28 gennaio 1977, n. 10)  </t>
  </si>
  <si>
    <t xml:space="preserve">tipo economico: quelli compresi nelle classi I, II, III e IV. </t>
  </si>
  <si>
    <t>Le classi di edifici e le relative maggiorazioni di costo di cui al secondo comma dell'art. 6 della L. 28 gennaio 1977, n. 10</t>
  </si>
  <si>
    <t xml:space="preserve">sono così individuate: </t>
  </si>
  <si>
    <t>classe I: percentuale di incremento fino a 5 inclusa: nessuna maggiorazione;</t>
  </si>
  <si>
    <t>classe II: percentuale di incremento da 5 a 10 inclusa: maggiorazione del 5%,</t>
  </si>
  <si>
    <t>classe III: percentuale di incremento da 10 a 15 inclusa: maggiorazione del 10%,</t>
  </si>
  <si>
    <t>classe IV: percentuale di incremento da 15 a 20 inclusa: maggiorazione del 15%,</t>
  </si>
  <si>
    <t>classe V: percentuale di incremento da 20 a 25 inclusa: maggiorazione del 20%,</t>
  </si>
  <si>
    <t>classe VI: percentuale di incremento da 25 a 30  inclusa: maggiorazione del 25%;</t>
  </si>
  <si>
    <t>classeVII: percentuale di incremento da 30 a 35 inclusa: maggiorazione del 30%,</t>
  </si>
  <si>
    <t>classe VIII: percentuale di incremento da 35 a 40 inclusa: maggiorazione del 35%,</t>
  </si>
  <si>
    <t>classe IX: percentuale di incremento da 40 a 45 inclusa: maggiorazione del 40%,</t>
  </si>
  <si>
    <t>classe X: percentuale di incremento da 45 a 50 inclusa: maggiorazione del 45%,</t>
  </si>
  <si>
    <t>(1)Ai fini dell'applicazione della presente tabella e con riferimento all'art. 8 del D.M. LL.PP. 10 maggio 1977, concernente la determinazione del costo di costruzione di nuovi edifici o abitazioni con caratteristiche di:</t>
  </si>
  <si>
    <t>(2) Sono esclusi gli alloggi la cui costruzione 'è ammessa dagli strumenti urbanistici in zona artigianale o industriale (alloggio del custode o del proprietario) per questi valgono i parametri relativi alle case a schiera e alla zona territoriale omogenea C.</t>
  </si>
  <si>
    <t>increm.</t>
  </si>
  <si>
    <t>DIRITTI SEGRETERIA</t>
  </si>
  <si>
    <t>i3</t>
  </si>
  <si>
    <t>,</t>
  </si>
  <si>
    <t>classe edificio</t>
  </si>
  <si>
    <t>% magg.</t>
  </si>
  <si>
    <t>totale incrementi i = i1+12+13</t>
  </si>
  <si>
    <t>sup.attività turistiche, commerciali, direzionali</t>
  </si>
  <si>
    <t>sup. netta non resid.</t>
  </si>
  <si>
    <t>sa</t>
  </si>
  <si>
    <t>sup. accessoria</t>
  </si>
  <si>
    <r>
      <t>sup. ragguagli</t>
    </r>
    <r>
      <rPr>
        <sz val="10"/>
        <rFont val="Arial"/>
      </rPr>
      <t>ata</t>
    </r>
  </si>
  <si>
    <t>sup. tot. non res.</t>
  </si>
  <si>
    <t>V</t>
  </si>
  <si>
    <t>classe XI: oltre il 50%: maggiorazione del 50%,</t>
  </si>
  <si>
    <t>edificio esistente</t>
  </si>
  <si>
    <t>nuovo fabbricato</t>
  </si>
  <si>
    <t>CALCOLO DEL CONTRIBUTO</t>
  </si>
  <si>
    <t>PER L'INCIDENZA DELLE OPERE DI URBANIZZAZIONE</t>
  </si>
  <si>
    <t>PRIMARIA E SECONDARIA</t>
  </si>
  <si>
    <t>DESTINAZIONE DI ZONA</t>
  </si>
  <si>
    <t>COSTO TEORICO BASE (2)</t>
  </si>
  <si>
    <t>PARAMETRI (3)</t>
  </si>
  <si>
    <t>COSTO TEORICO CONSEGUENTE (5)</t>
  </si>
  <si>
    <t>MAGGIORAZIONE -ISTAT %</t>
  </si>
  <si>
    <t>CORRETTIVO (6) Art. 84 L.R. n.61/85  %</t>
  </si>
  <si>
    <t>INCIDENZA ONERI DI URBANIZZAZIONE</t>
  </si>
  <si>
    <t>Elencazione</t>
  </si>
  <si>
    <t>if (1)</t>
  </si>
  <si>
    <t>Urbanizzazione</t>
  </si>
  <si>
    <t>TOTALE</t>
  </si>
  <si>
    <t>Andamento demografico</t>
  </si>
  <si>
    <t>Caratt. geogr.</t>
  </si>
  <si>
    <t>Destin. zona</t>
  </si>
  <si>
    <t>Totale (4)</t>
  </si>
  <si>
    <t>Primaria</t>
  </si>
  <si>
    <t>Secondaria</t>
  </si>
  <si>
    <t>second.</t>
  </si>
  <si>
    <t>Second.</t>
  </si>
  <si>
    <t>A -  Centro Storico</t>
  </si>
  <si>
    <t>&lt; 1</t>
  </si>
  <si>
    <t>&gt;1≤3</t>
  </si>
  <si>
    <t>&gt; 3</t>
  </si>
  <si>
    <t>B - Complet.</t>
  </si>
  <si>
    <t>C - Espansione</t>
  </si>
  <si>
    <t>PEEP</t>
  </si>
  <si>
    <t>&gt;1≤ 3</t>
  </si>
  <si>
    <t>Art.5 zonaC2 n.t.a. P.R.G.</t>
  </si>
  <si>
    <t>E - Agricola</t>
  </si>
  <si>
    <t>*   &lt; 1</t>
  </si>
  <si>
    <t>(1) Dati da riprendere dallo strumento urbanistico vigente.</t>
  </si>
  <si>
    <t>(2) Dati da ricavare dal prospetto "costo teorico base delle opere di urbanizzazione" determinato con il prospetto a retro.</t>
  </si>
  <si>
    <t xml:space="preserve">(3) Dati da ricavare dal prospetto "B" - Parametri per la determinazione dell'incidenza degli oneri di urbanizzazione </t>
  </si>
  <si>
    <t>(4) Il totale è dato dal prodotto dei parametri.</t>
  </si>
  <si>
    <t>(5) Costo teorico base moltiplicato il totale dei parametri</t>
  </si>
  <si>
    <t>(6) Riportare le modificazioni in aumento (max 30%) o in diminuzione (max 50%) determinate ai sensi dell'art.84 della L.R. 27 giugno 1985 n.61 ( vedesi tabella 5 - Allegato E).</t>
  </si>
  <si>
    <t>(7) Per gli imprenditori agricoli, dichiarati tali da dichiarazione IPA, ma non a titolo principale , questo moltiplicatore è ridotto alla metà del paramentro previsto per la determinazione di zona agricola.</t>
  </si>
  <si>
    <t>(*) Questa riga viene usufruita per il caso contemplato alla nota 7.</t>
  </si>
  <si>
    <r>
      <t xml:space="preserve">a decorrere dal </t>
    </r>
    <r>
      <rPr>
        <b/>
        <sz val="10"/>
        <rFont val="Arial"/>
        <family val="2"/>
      </rPr>
      <t>22/12/2021</t>
    </r>
  </si>
  <si>
    <t>CONVENZIONATA</t>
  </si>
  <si>
    <t>DESTINAZIONE DI ZONA ATTIVITA' PRODUTTIVE</t>
  </si>
  <si>
    <t>DIVERSE SITUAZIONI</t>
  </si>
  <si>
    <t>COSTO TEORICO DI BASE</t>
  </si>
  <si>
    <t>PARAMETRI (1)</t>
  </si>
  <si>
    <t>COSTO TEORICO CONSEGUENTE (3)</t>
  </si>
  <si>
    <t>Incremento ISTAT %</t>
  </si>
  <si>
    <t>CORRETIVO Art.84 L.R. n.61/1985 (4)   %</t>
  </si>
  <si>
    <t>INCIDENZA ONERI URBANIZZAZIONE</t>
  </si>
  <si>
    <t>URBANIZZAZIONE</t>
  </si>
  <si>
    <t>Andam. Demog.</t>
  </si>
  <si>
    <t>Totale (2)</t>
  </si>
  <si>
    <t>Primaria €/Mq</t>
  </si>
  <si>
    <t>Second. €/Mq</t>
  </si>
  <si>
    <t>TOTALE €/Mq</t>
  </si>
  <si>
    <t>Totale</t>
  </si>
  <si>
    <t>A - CENTRO STORICO</t>
  </si>
  <si>
    <t>AGRICOLTURA</t>
  </si>
  <si>
    <t>nota (5a1)</t>
  </si>
  <si>
    <t>Imprend. Agricolo a titolo principale</t>
  </si>
  <si>
    <t>in funzione del fondo</t>
  </si>
  <si>
    <t>nota (5a2)</t>
  </si>
  <si>
    <t>non funzione fondo</t>
  </si>
  <si>
    <t>nota (5b1)</t>
  </si>
  <si>
    <t>imprenditore agricolo diverso</t>
  </si>
  <si>
    <t>nota (5b2)</t>
  </si>
  <si>
    <t>ARTIGIANATO</t>
  </si>
  <si>
    <t>nota (6)</t>
  </si>
  <si>
    <t>Artigiananto artistico e di servizio</t>
  </si>
  <si>
    <t>INDUSTRIA</t>
  </si>
  <si>
    <t>B - COMPLETAMENTO</t>
  </si>
  <si>
    <t>C - ESPANSIONE</t>
  </si>
  <si>
    <t>Imprendi. Agricolo a titolo principale</t>
  </si>
  <si>
    <t>D - INSEDIAMENTI PRODUTTIVI</t>
  </si>
  <si>
    <t>imprenditore agricolo a titolo principale</t>
  </si>
  <si>
    <t>nota (7)</t>
  </si>
  <si>
    <t>Intervento agro-industriali-completam.</t>
  </si>
  <si>
    <t>Interventi artig. - zone completamento</t>
  </si>
  <si>
    <t>Interv. Industr. Zone completam.</t>
  </si>
  <si>
    <t>E - AGRICOLA</t>
  </si>
  <si>
    <t>Note</t>
  </si>
  <si>
    <t>1 - Dati da ricavare - fatti salvi quelli relativi alla destinazione di zona che sono giù riportati dal prospetto B - Parametri pee la determinazione degli oneri di urbanizzazione.</t>
  </si>
  <si>
    <t>2 - Il totale è dato dal prodotto dei tre parametri.</t>
  </si>
  <si>
    <t>3 - Costo teorico base moltiplicato il totale dei parametri.</t>
  </si>
  <si>
    <t>4 -Riportare le modificazioni in aumento (max 30%) o in diminuzione (max 50%) determinate a sensi dell'art.84 della L.R. 27.6.1985 n.61.</t>
  </si>
  <si>
    <r>
      <t xml:space="preserve">5 - Il parametro &lt;&lt;destinazione di zona&gt;&gt; da applicare al costo teorico base per interventi edificatori connessi con l'attività produttiva agricola sono già moltiplicati per i seguenti coefficenti: </t>
    </r>
    <r>
      <rPr>
        <b/>
        <sz val="6"/>
        <rFont val="Arial"/>
        <family val="2"/>
      </rPr>
      <t>a)</t>
    </r>
    <r>
      <rPr>
        <sz val="6"/>
        <rFont val="Arial"/>
        <family val="2"/>
      </rPr>
      <t xml:space="preserve"> per interventi richiesti da imprenditore agricolo a titolo principale: 1 - in funzione della conduzione del fondo - coefficente 0 - 2 - non in funzione della conduzione del fondo - coefficente 0,3 - </t>
    </r>
    <r>
      <rPr>
        <b/>
        <sz val="6"/>
        <rFont val="Arial"/>
        <family val="2"/>
      </rPr>
      <t xml:space="preserve">b) </t>
    </r>
    <r>
      <rPr>
        <sz val="6"/>
        <rFont val="Arial"/>
        <family val="2"/>
      </rPr>
      <t>per interventi richiesti da imprenditore diverso da imprenditore agricolo a titolo principale: 1- in funzione della conduzione del fondo - coefficente 0,6 - 2 non in funzione della conduzione del fondo - coefficente 1. La suddivisione predetta viene prevista in tute le zone omogenee - anche se in qualcuna sarà improbabile l'applicazione.</t>
    </r>
  </si>
  <si>
    <t>6 - Il costo teorico base è ridotto alla metà per interventi relativi ad artigianato artistico e di servizio.</t>
  </si>
  <si>
    <t>7 - Il parametro è ridotto alla metà per interventi in zona di completamento previsti alal nota 6 della tabela A2.2 allegata alla Legge Regionale 27.6.1985 n.61</t>
  </si>
  <si>
    <t>CALCOLO DEL CONTRIBUTO PER L'INCIDENZA DELLE OPERE DI URBANIZZAZIONE</t>
  </si>
  <si>
    <r>
      <t xml:space="preserve">RELATIVA AD INTERVENTI DI EDILIZIA PER ATTIVITA' </t>
    </r>
    <r>
      <rPr>
        <b/>
        <u/>
        <sz val="11"/>
        <rFont val="Arial"/>
        <family val="2"/>
      </rPr>
      <t>PRODUTTIVE</t>
    </r>
  </si>
  <si>
    <r>
      <t xml:space="preserve">RELATIVA ALLA </t>
    </r>
    <r>
      <rPr>
        <b/>
        <u/>
        <sz val="11"/>
        <rFont val="Arial"/>
        <family val="2"/>
      </rPr>
      <t>RESIDENZA</t>
    </r>
  </si>
  <si>
    <t>a decorrere dal 22/12/2021</t>
  </si>
  <si>
    <t>DETERMINA DEL CONTRIBUTO PER L'INCIDENZA DELLE OPERE DI URBANIZZAZIONE</t>
  </si>
  <si>
    <t>DESTINAZIONE DI ZONA E TIPO DI ATTIVITA'</t>
  </si>
  <si>
    <t>Adeguamento ISTAT %</t>
  </si>
  <si>
    <t>CORRETT.(6) Art. 84 L.R. n.61/85</t>
  </si>
  <si>
    <t>Andam. Demogr.</t>
  </si>
  <si>
    <t>i.f. (1)</t>
  </si>
  <si>
    <t>TURISMO</t>
  </si>
  <si>
    <t>CENTRO STORICO</t>
  </si>
  <si>
    <t>≥ 1,5&gt;3</t>
  </si>
  <si>
    <t>L'incidenza è riferita a mc</t>
  </si>
  <si>
    <t>≤    3</t>
  </si>
  <si>
    <t>COMPLETAM.</t>
  </si>
  <si>
    <t>&lt;1,5</t>
  </si>
  <si>
    <t>≤1,5&lt;3</t>
  </si>
  <si>
    <t>ESPANSIONE</t>
  </si>
  <si>
    <t>≤1 &lt; 3</t>
  </si>
  <si>
    <t>INSEDIAMENTI PRODUTTIVI</t>
  </si>
  <si>
    <t>&gt;1,5</t>
  </si>
  <si>
    <t>AGRICOLA</t>
  </si>
  <si>
    <t>&gt; 1,5</t>
  </si>
  <si>
    <t>ATTREZZATURE</t>
  </si>
  <si>
    <t>≥ 1,5</t>
  </si>
  <si>
    <t>COMMERCIO</t>
  </si>
  <si>
    <t>≥ 1,5 &gt; 3</t>
  </si>
  <si>
    <t>L'incidenza è riferita a mq di usperficie pavimento</t>
  </si>
  <si>
    <t>≤ 3</t>
  </si>
  <si>
    <t>&lt; 1,5</t>
  </si>
  <si>
    <t>≤1,5 &lt; 3</t>
  </si>
  <si>
    <t>ATTIVITA' DIREZIONALI</t>
  </si>
  <si>
    <t>≥1,5&gt;3</t>
  </si>
  <si>
    <t>≤3</t>
  </si>
  <si>
    <t>≥1,5</t>
  </si>
  <si>
    <t>(1) Dati da riprendere dallo strumento urrbanistico vigente. (2) Dati da ricavare dal prospetto interno A) e B) riportato in frontespizio,. 3) Dati da ricavare dal prospetto C). Parametri oer la determinazione degli oneri di urbanizzazione-  Il totale è dato dal prodotto dei tre parametri.</t>
  </si>
  <si>
    <t xml:space="preserve">(5) Costo teorico base moltiplicato il totale dei parametri. (6) Riportare le modificazioni in aumento (max 30%)o in diminuzione (max 50%) determinate a sensi dell'art.84 della L.R. 61/1985. </t>
  </si>
  <si>
    <r>
      <t xml:space="preserve">RELATIVA AD INTERVENTI DI EDILIZIA PER ATTIVITA': </t>
    </r>
    <r>
      <rPr>
        <b/>
        <u/>
        <sz val="11"/>
        <rFont val="Arial"/>
        <family val="2"/>
      </rPr>
      <t>TURISTICA, COMMERCIALE E DIREZIONALE</t>
    </r>
  </si>
  <si>
    <t>TABELLA 3          Allegato "B" alla deliberazione del Consiglio Comunale n. 69 del 22/12/2021.</t>
  </si>
  <si>
    <t>TABELLA 2          Allegato "B" alla deliberazione del Consiglio Comunale n. 69 del 22/12/2021.</t>
  </si>
  <si>
    <t>TABELLA 1          Allegato "B" alla deliberazione del Consiglio Comunale n. 69 del 22/12/2021.</t>
  </si>
  <si>
    <t>TURISMO CONVENZIONATO</t>
  </si>
  <si>
    <t>x</t>
  </si>
  <si>
    <t>TOTALE VOLUME RISTRUTT. Rl 20%</t>
  </si>
  <si>
    <t>TOTALE VOLUME NUOVO FABB.</t>
  </si>
  <si>
    <t>TOTALE VOLUME AMPLIAMENTO</t>
  </si>
  <si>
    <t>TOTALE VOLUME ESISTENTE</t>
  </si>
  <si>
    <t>TABELLA VALORI AREE FABBRICABILI OTTENUTA SUI VALORI ATTUALMENTE IN VIGORE NELL'ANNO 2018 (aggiornati al Piano degli Interventi approvato)</t>
  </si>
  <si>
    <t>N° AMBITO</t>
  </si>
  <si>
    <t>DESTINAZIONE D’USO</t>
  </si>
  <si>
    <t>Classificazione urbanistica di PI.</t>
  </si>
  <si>
    <t xml:space="preserve">INDICE DI FABBRICABILITA' </t>
  </si>
  <si>
    <t>SUL AMMESSA</t>
  </si>
  <si>
    <t>SUPERFICIE AMMESSA</t>
  </si>
  <si>
    <t>DESCRIZIONE</t>
  </si>
  <si>
    <t xml:space="preserve">VALORE IN EURO/MQ </t>
  </si>
  <si>
    <t>MQ. LOTTO</t>
  </si>
  <si>
    <t>VALORE IN EURO/MQ anno 2003</t>
  </si>
  <si>
    <t>VALORE IN EURO/MQ anno 2002</t>
  </si>
  <si>
    <t>VALORE IN EURO/MQ anno 2001</t>
  </si>
  <si>
    <t>VALORE IN EURO/MQ anno 2000</t>
  </si>
  <si>
    <t>VALORE IN EURO/MQ anno 1999</t>
  </si>
  <si>
    <t>MQ./MQ.</t>
  </si>
  <si>
    <t>MQ.</t>
  </si>
  <si>
    <t>MQ.  %</t>
  </si>
  <si>
    <t>Residenziale</t>
  </si>
  <si>
    <t>B4 di completamento</t>
  </si>
  <si>
    <t>PAI</t>
  </si>
  <si>
    <t>1bis</t>
  </si>
  <si>
    <t xml:space="preserve">Turistico – ricettiva </t>
  </si>
  <si>
    <t>D4c/01 turistico-ricettiva (già collaudata e non assoggettata al tributo IMU)</t>
  </si>
  <si>
    <t>1ter</t>
  </si>
  <si>
    <t>D4c/03 turistico-ricettiva (NON ATTIVATA DAL P.I. VIGENTE) trasformata in zona B5/5/60 v. ripublicazione</t>
  </si>
  <si>
    <t>B2 di completamento</t>
  </si>
  <si>
    <t>Pai Sud</t>
  </si>
  <si>
    <t>D4c/4 turistico-ricettiva</t>
  </si>
  <si>
    <t>Crero</t>
  </si>
  <si>
    <t>58,67  | 22,04</t>
  </si>
  <si>
    <t>D3 per attrezzature ricettive all'aperto</t>
  </si>
  <si>
    <t>vedi normativa regionale per campeggi</t>
  </si>
  <si>
    <t xml:space="preserve">San Felice              </t>
  </si>
  <si>
    <t>Residenziale ex PIRUEA Prandine</t>
  </si>
  <si>
    <t>B5/7 di completamento</t>
  </si>
  <si>
    <t>Loc. Prandine</t>
  </si>
  <si>
    <t>Residenziale ex PIRUEA Fornare</t>
  </si>
  <si>
    <t xml:space="preserve">Loc Fornare </t>
  </si>
  <si>
    <t>B5/4.3 di completamento</t>
  </si>
  <si>
    <t>Camille San Zeno</t>
  </si>
  <si>
    <t>7bis</t>
  </si>
  <si>
    <t>D4c/06 turistico-ricettiva (NON ATTIVATA DAL P.I. VIGENTE) v. ripubblicazione</t>
  </si>
  <si>
    <t>Le Sorte - Viarezzo</t>
  </si>
  <si>
    <t>D4c/08 turistico-ricettiva (NON ATTIVATA DAL P.I. VIGENTE) v, ripubblicazione</t>
  </si>
  <si>
    <t>Le Anze</t>
  </si>
  <si>
    <t xml:space="preserve">Residenziale </t>
  </si>
  <si>
    <t>Albisano Nord</t>
  </si>
  <si>
    <t>B3 di completamento</t>
  </si>
  <si>
    <t>Albisano Centro</t>
  </si>
  <si>
    <t>Residenziale di espansione</t>
  </si>
  <si>
    <t>C2 espansione residenziale</t>
  </si>
  <si>
    <t>D4c/7 turistico-ricettiva</t>
  </si>
  <si>
    <t>Albisano</t>
  </si>
  <si>
    <t>Albisano sud</t>
  </si>
  <si>
    <t>Artigianale lottizzata</t>
  </si>
  <si>
    <t>zona D1 di completamento attività produttive</t>
  </si>
  <si>
    <t xml:space="preserve">mc. 400 per lotto per alloggio </t>
  </si>
  <si>
    <t>Volpara</t>
  </si>
  <si>
    <t>Residenziale estensiva</t>
  </si>
  <si>
    <t>B5/4.1 di completamento</t>
  </si>
  <si>
    <t>Via Bellini – Via Per Albisano – Via Pirandello</t>
  </si>
  <si>
    <t xml:space="preserve">zona D3 </t>
  </si>
  <si>
    <t>San Faustino - Canevini</t>
  </si>
  <si>
    <t>Via Dall’Oca Bianca</t>
  </si>
  <si>
    <t>Residenziale (a) 1,30</t>
  </si>
  <si>
    <t>B1 di completamento</t>
  </si>
  <si>
    <t>Capoluogo Centro</t>
  </si>
  <si>
    <t>Residenziale (b) 1,00</t>
  </si>
  <si>
    <t>Capoluogo Centro-sud</t>
  </si>
  <si>
    <t>Residenziale (c) 0,80</t>
  </si>
  <si>
    <t>Capoluogo  Loc. Bionde</t>
  </si>
  <si>
    <t>Residenziale (d) 0,60</t>
  </si>
  <si>
    <t xml:space="preserve">Capoluogo  Collina –San Faustino </t>
  </si>
  <si>
    <t>Residenziale (e)</t>
  </si>
  <si>
    <t>B5 di completamento</t>
  </si>
  <si>
    <t>Piano Particolareggiato approvato con indice medio 0,37 mq./mq.</t>
  </si>
  <si>
    <t>Capoluogo Piano Particolareggiato</t>
  </si>
  <si>
    <t xml:space="preserve">Turistico ricettiva </t>
  </si>
  <si>
    <t>D4c turistico-ricettiva - ora a/47 (fabbricato esistente al grezzo)</t>
  </si>
  <si>
    <t>Capoluogo - località Ortaglia</t>
  </si>
  <si>
    <t>24bis</t>
  </si>
  <si>
    <t>D4d/3 turistico - ricettiva (NON ATTIVATA DAL P.I. VIGENTE)</t>
  </si>
  <si>
    <t>località Rossone</t>
  </si>
  <si>
    <t>24ter</t>
  </si>
  <si>
    <t>località Campitol</t>
  </si>
  <si>
    <t>24quater</t>
  </si>
  <si>
    <t>località Pì</t>
  </si>
  <si>
    <t>turistico-ricettiva</t>
  </si>
  <si>
    <t>B3 vedi * N.T.O.(non ancora prevista dal P.I. in corso di ripubblicazione)</t>
  </si>
  <si>
    <t>località Crosetta</t>
  </si>
  <si>
    <t>Turistico - ricettiva</t>
  </si>
  <si>
    <t>D4f/1 turistico-ricettiva (Ex D4c/2)</t>
  </si>
  <si>
    <t xml:space="preserve">Pai di sotto  </t>
  </si>
  <si>
    <t>D4f/2 turistico-ricettiva (Ex D4/c/5)</t>
  </si>
  <si>
    <t xml:space="preserve">Sotto Ca Tronconi a Pai di sotto  </t>
  </si>
  <si>
    <t>D4f/3 turistico-ricettiva (Ex D4d/1)</t>
  </si>
  <si>
    <t xml:space="preserve">Nido Margherita Pai di sotto </t>
  </si>
  <si>
    <t>D4f/4 turistico-ricettiva (Ex D4d/2)</t>
  </si>
  <si>
    <t>via per Cavrìe</t>
  </si>
  <si>
    <t>D4f/5 turistico-ricettiva (Ex D4e/1)</t>
  </si>
  <si>
    <t>Cavrìe</t>
  </si>
  <si>
    <t>D4f/6 turistico-ricettiva  (Ex D4e/2)</t>
  </si>
  <si>
    <t xml:space="preserve">Spighetta ad Albisano </t>
  </si>
  <si>
    <t>Classificazione urbanistica di P.I.</t>
  </si>
  <si>
    <t>INDICE DI FABBR. MQ/MQ</t>
  </si>
  <si>
    <t>SUL AMMESSA MQ.</t>
  </si>
  <si>
    <t xml:space="preserve">SUP. LOTTO MQ. </t>
  </si>
  <si>
    <t>precedente coefficiente valore IMU € 189 per i.e.mc/mq; ora trasformato in coefficente IMU per i.e.  mq/mq moltiplicato  per 2,70</t>
  </si>
  <si>
    <t>valore €/mq</t>
  </si>
  <si>
    <t>Prima casa</t>
  </si>
  <si>
    <t>B5/5/1</t>
  </si>
  <si>
    <t>B5/5/2</t>
  </si>
  <si>
    <t>B5/5/3</t>
  </si>
  <si>
    <t>B5/5/4</t>
  </si>
  <si>
    <t>B5/5/5</t>
  </si>
  <si>
    <t>B5/5/6</t>
  </si>
  <si>
    <t>B5/5/7</t>
  </si>
  <si>
    <t>B5/5/8</t>
  </si>
  <si>
    <t>B5/5/9</t>
  </si>
  <si>
    <t>B5/5/10</t>
  </si>
  <si>
    <t>B5/5/11</t>
  </si>
  <si>
    <t>B5/5/12</t>
  </si>
  <si>
    <t>B5/5/13</t>
  </si>
  <si>
    <t>B5/5/14</t>
  </si>
  <si>
    <t>B5/5/15</t>
  </si>
  <si>
    <t>B5/5/16</t>
  </si>
  <si>
    <t>B5/5/17</t>
  </si>
  <si>
    <t>B5/5/18</t>
  </si>
  <si>
    <t>B5/5/19</t>
  </si>
  <si>
    <t>B5/5/20</t>
  </si>
  <si>
    <t>B5/5/21</t>
  </si>
  <si>
    <t>B5/5/22</t>
  </si>
  <si>
    <t>B5/5/23</t>
  </si>
  <si>
    <t>B5/5/24</t>
  </si>
  <si>
    <t>B5/5/25</t>
  </si>
  <si>
    <t>B5/5/26</t>
  </si>
  <si>
    <t>B5/5/27</t>
  </si>
  <si>
    <t>B5/5/28</t>
  </si>
  <si>
    <t>B5/5/29</t>
  </si>
  <si>
    <t>B5/5/30</t>
  </si>
  <si>
    <t>B5/5/31</t>
  </si>
  <si>
    <t>B5/5/32</t>
  </si>
  <si>
    <t>B5/5/33</t>
  </si>
  <si>
    <t>B5/5/34</t>
  </si>
  <si>
    <t>B5/5/35</t>
  </si>
  <si>
    <t>B5/5/36</t>
  </si>
  <si>
    <t>B5/5/37</t>
  </si>
  <si>
    <t>B5/5/38</t>
  </si>
  <si>
    <t>B5/5/39</t>
  </si>
  <si>
    <t>B5/5/40</t>
  </si>
  <si>
    <t>B5/5/41</t>
  </si>
  <si>
    <t>B5/5/42</t>
  </si>
  <si>
    <t>B5/5/43</t>
  </si>
  <si>
    <t>B5/5/44</t>
  </si>
  <si>
    <t>B5/5/45</t>
  </si>
  <si>
    <t>B5/5/46</t>
  </si>
  <si>
    <t>B5/5/47</t>
  </si>
  <si>
    <t>B5/5/48</t>
  </si>
  <si>
    <t>B5/5/49</t>
  </si>
  <si>
    <t>B5/5/50</t>
  </si>
  <si>
    <t>B5/5/51</t>
  </si>
  <si>
    <t>B5/5/52</t>
  </si>
  <si>
    <t>B5/5/53</t>
  </si>
  <si>
    <t>B5/5/54</t>
  </si>
  <si>
    <t>B5/5/55</t>
  </si>
  <si>
    <t>B5/5/56</t>
  </si>
  <si>
    <t>88bis</t>
  </si>
  <si>
    <t>B5/5/57(non ancora prevista dal P.I. -  in corso di ripubblicazione)</t>
  </si>
  <si>
    <t xml:space="preserve">88ter </t>
  </si>
  <si>
    <t>Prima Casa</t>
  </si>
  <si>
    <t>B5/5/58(non ancora prevista dal P.I. -  in corso di ripubblicazione)</t>
  </si>
  <si>
    <t>88quater</t>
  </si>
  <si>
    <t>B5/5/60(non ancora prevista dal P.I. -  in corso di ripubblicazione)</t>
  </si>
  <si>
    <t> 173</t>
  </si>
  <si>
    <t>B5/6/1</t>
  </si>
  <si>
    <t>B5/6/2</t>
  </si>
  <si>
    <t>B5/6/3</t>
  </si>
  <si>
    <t>B5/6/4</t>
  </si>
  <si>
    <t>B5/6/5</t>
  </si>
  <si>
    <t>B5/6/6</t>
  </si>
  <si>
    <t>B5/6/7</t>
  </si>
  <si>
    <t>B5/6/8</t>
  </si>
  <si>
    <t>B5/6/9</t>
  </si>
  <si>
    <t>B5/6/10</t>
  </si>
  <si>
    <t>B5/6/11</t>
  </si>
  <si>
    <t>B5/6/12</t>
  </si>
  <si>
    <t>B5/6/13</t>
  </si>
  <si>
    <t>B5/6/14</t>
  </si>
  <si>
    <t>B5/6/15</t>
  </si>
  <si>
    <t>B5/6/16</t>
  </si>
  <si>
    <t>B5/6/17</t>
  </si>
  <si>
    <t>B5/6/18</t>
  </si>
  <si>
    <t>B5/6/19</t>
  </si>
  <si>
    <t>B5/6/20</t>
  </si>
  <si>
    <t>B5/6/21</t>
  </si>
  <si>
    <t>B5/6/22</t>
  </si>
  <si>
    <t>B5/6/23</t>
  </si>
  <si>
    <t>B5/6/24</t>
  </si>
  <si>
    <t>MONETIZZAZIONE PARCHEGGI</t>
  </si>
  <si>
    <t>Oneri D.C.C. n.69/2021</t>
  </si>
  <si>
    <t>Monetizzazione D.G.C. n.9 del 22/01/2022</t>
  </si>
  <si>
    <t>diritti di segreteria D.G.C. n.69/2022</t>
  </si>
  <si>
    <t>Costo costruzione D.C.C. n.19/2015</t>
  </si>
  <si>
    <t>attenzione:</t>
  </si>
  <si>
    <t>le altezze dei locali da inserire sono altezze lorde per i piani sottostanti e altezze nette dell'ultimo piano</t>
  </si>
  <si>
    <t>PARAMETRI PER LA DETERMINAZIONE DEL COSTO DI COSTRUZIONE RESIDENZIALE</t>
  </si>
  <si>
    <t>sup.residenziale</t>
  </si>
  <si>
    <t>Per ciascuna delle caratteristiche appresso riportate l'incremento è pari al 10%:                                                                                                                                         1) più di un ascensore per ogni scala se questa serve più di sei piani;                                                                                       2) scala di servizio non prescritta da norme o regolamenti o imposta da necessità di prevenzioni di infortuni o incendi;                                                                                                                                                                                3)altezza libera netta di piano superiore a m. 3,00 o a quella minima prescritta da norme regolamentari, per ambienti con altezze diverse si fa riferimento all'altezza media ponderale;                                                                                                4) piscina coperta o scoperta quando sia a servizio di uno o più edificicomprendenti meno di 15 unità immobiliari;         5) alloggi di custodia a servizio di uno o più edifici comprendenti meno di 15 unità immobiliari.</t>
  </si>
  <si>
    <t>le superfici dei locali da inserire sono superfici nette comprensive di terrazze, balconi, porticati e piscine</t>
  </si>
  <si>
    <t>Agg. Costo costruzione 2025 det. n. 753 del 20/11/2025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</si>
</sst>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0.0"/>
    <numFmt numFmtId="166" formatCode="&quot;€&quot;\ #,##0.0000"/>
    <numFmt numFmtId="167" formatCode="0.000"/>
    <numFmt numFmtId="168" formatCode="&quot;€&quot;\ #,##0.00"/>
    <numFmt numFmtId="169" formatCode="[$€-2]\ #,##0.00"/>
    <numFmt numFmtId="170" formatCode="&quot;€&quot;\ #,##0.00;[Red]\-&quot;€&quot;\ #,##0.00"/>
    <numFmt numFmtId="171" formatCode="_-&quot;€&quot;\ * #,##0_-;\-&quot;€&quot;\ * #,##0_-;_-&quot;€&quot;\ * &quot;-&quot;??_-;_-@_-"/>
  </numFmts>
  <fonts count="36">
    <font>
      <sz val="10"/>
      <name val="Arial"/>
    </font>
    <font>
      <sz val="10"/>
      <name val="Arial"/>
    </font>
    <font>
      <b/>
      <sz val="14"/>
      <name val="CG Times"/>
      <family val="1"/>
    </font>
    <font>
      <b/>
      <sz val="10"/>
      <name val="Arial"/>
      <family val="2"/>
    </font>
    <font>
      <sz val="10"/>
      <name val="Arial"/>
      <family val="2"/>
    </font>
    <font>
      <sz val="16"/>
      <name val="CG Times"/>
      <family val="1"/>
    </font>
    <font>
      <b/>
      <sz val="16"/>
      <name val="CG Times"/>
      <family val="1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</font>
    <font>
      <sz val="9"/>
      <name val="Geneva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7"/>
      <color indexed="10"/>
      <name val="Arial"/>
      <family val="2"/>
    </font>
    <font>
      <sz val="6"/>
      <name val="Arial"/>
      <family val="2"/>
    </font>
    <font>
      <sz val="7"/>
      <name val="Arial"/>
      <family val="2"/>
    </font>
    <font>
      <sz val="8"/>
      <color indexed="10"/>
      <name val="Arial"/>
      <family val="2"/>
    </font>
    <font>
      <sz val="5"/>
      <name val="Arial"/>
      <family val="2"/>
    </font>
    <font>
      <b/>
      <sz val="6"/>
      <name val="Arial"/>
      <family val="2"/>
    </font>
    <font>
      <b/>
      <u/>
      <sz val="11"/>
      <name val="Arial"/>
      <family val="2"/>
    </font>
    <font>
      <sz val="5"/>
      <color indexed="10"/>
      <name val="Arial"/>
      <family val="2"/>
    </font>
    <font>
      <b/>
      <sz val="9.5"/>
      <name val="Arial"/>
      <family val="2"/>
    </font>
    <font>
      <sz val="9.5"/>
      <name val="Arial"/>
      <family val="2"/>
    </font>
    <font>
      <u/>
      <sz val="10"/>
      <color theme="10"/>
      <name val="Arial"/>
    </font>
    <font>
      <b/>
      <sz val="11"/>
      <name val="Tahoma"/>
      <family val="2"/>
    </font>
    <font>
      <b/>
      <sz val="9"/>
      <name val="Tahoma"/>
      <family val="2"/>
    </font>
    <font>
      <b/>
      <sz val="10"/>
      <color rgb="FFFF0000"/>
      <name val="Tahoma"/>
      <family val="2"/>
    </font>
    <font>
      <b/>
      <sz val="10"/>
      <name val="Tahoma"/>
      <family val="2"/>
    </font>
    <font>
      <b/>
      <sz val="10"/>
      <color rgb="FF0070C0"/>
      <name val="Tahoma"/>
      <family val="2"/>
    </font>
    <font>
      <b/>
      <sz val="10"/>
      <color theme="9" tint="-0.499984740745262"/>
      <name val="Tahoma"/>
      <family val="2"/>
    </font>
    <font>
      <b/>
      <sz val="10"/>
      <color theme="5" tint="-0.499984740745262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27"/>
        <bgColor indexed="41"/>
      </patternFill>
    </fill>
    <fill>
      <patternFill patternType="solid">
        <fgColor indexed="51"/>
        <bgColor indexed="13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468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0" fillId="0" borderId="2" xfId="0" applyBorder="1"/>
    <xf numFmtId="0" fontId="0" fillId="2" borderId="4" xfId="0" applyFill="1" applyBorder="1"/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13" xfId="0" applyBorder="1"/>
    <xf numFmtId="0" fontId="7" fillId="3" borderId="8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9" xfId="0" applyBorder="1"/>
    <xf numFmtId="0" fontId="0" fillId="0" borderId="17" xfId="0" applyBorder="1"/>
    <xf numFmtId="0" fontId="8" fillId="5" borderId="18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/>
    </xf>
    <xf numFmtId="0" fontId="8" fillId="5" borderId="20" xfId="0" applyFont="1" applyFill="1" applyBorder="1"/>
    <xf numFmtId="0" fontId="8" fillId="5" borderId="21" xfId="0" applyFont="1" applyFill="1" applyBorder="1" applyAlignment="1">
      <alignment horizontal="center"/>
    </xf>
    <xf numFmtId="0" fontId="8" fillId="5" borderId="22" xfId="0" applyFont="1" applyFill="1" applyBorder="1" applyAlignment="1">
      <alignment horizontal="center"/>
    </xf>
    <xf numFmtId="0" fontId="8" fillId="5" borderId="23" xfId="0" applyFont="1" applyFill="1" applyBorder="1"/>
    <xf numFmtId="0" fontId="0" fillId="4" borderId="0" xfId="0" applyFill="1"/>
    <xf numFmtId="0" fontId="8" fillId="5" borderId="8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8" fillId="5" borderId="11" xfId="0" applyFont="1" applyFill="1" applyBorder="1"/>
    <xf numFmtId="0" fontId="8" fillId="5" borderId="2" xfId="0" applyFont="1" applyFill="1" applyBorder="1" applyAlignment="1">
      <alignment horizontal="center"/>
    </xf>
    <xf numFmtId="2" fontId="0" fillId="2" borderId="2" xfId="0" applyNumberFormat="1" applyFill="1" applyBorder="1"/>
    <xf numFmtId="0" fontId="8" fillId="5" borderId="3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5" xfId="0" applyFont="1" applyBorder="1"/>
    <xf numFmtId="0" fontId="7" fillId="0" borderId="0" xfId="0" applyFont="1"/>
    <xf numFmtId="0" fontId="7" fillId="0" borderId="24" xfId="0" applyFont="1" applyBorder="1"/>
    <xf numFmtId="0" fontId="7" fillId="0" borderId="1" xfId="0" applyFont="1" applyBorder="1"/>
    <xf numFmtId="0" fontId="7" fillId="0" borderId="20" xfId="0" applyFont="1" applyBorder="1"/>
    <xf numFmtId="0" fontId="7" fillId="0" borderId="13" xfId="0" applyFont="1" applyBorder="1"/>
    <xf numFmtId="0" fontId="4" fillId="0" borderId="8" xfId="0" applyFont="1" applyBorder="1"/>
    <xf numFmtId="0" fontId="4" fillId="0" borderId="9" xfId="0" applyFont="1" applyBorder="1"/>
    <xf numFmtId="0" fontId="7" fillId="0" borderId="8" xfId="0" applyFont="1" applyBorder="1"/>
    <xf numFmtId="0" fontId="4" fillId="0" borderId="10" xfId="0" applyFont="1" applyBorder="1"/>
    <xf numFmtId="0" fontId="4" fillId="0" borderId="0" xfId="0" applyFont="1"/>
    <xf numFmtId="0" fontId="0" fillId="0" borderId="0" xfId="0" applyAlignment="1">
      <alignment horizontal="center"/>
    </xf>
    <xf numFmtId="0" fontId="10" fillId="0" borderId="0" xfId="0" applyFont="1"/>
    <xf numFmtId="0" fontId="7" fillId="5" borderId="11" xfId="0" applyFont="1" applyFill="1" applyBorder="1" applyAlignment="1">
      <alignment horizontal="center"/>
    </xf>
    <xf numFmtId="0" fontId="0" fillId="0" borderId="3" xfId="0" applyBorder="1"/>
    <xf numFmtId="0" fontId="8" fillId="5" borderId="20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11" fillId="2" borderId="5" xfId="0" applyFont="1" applyFill="1" applyBorder="1"/>
    <xf numFmtId="0" fontId="8" fillId="0" borderId="25" xfId="0" applyFont="1" applyBorder="1"/>
    <xf numFmtId="0" fontId="8" fillId="4" borderId="26" xfId="0" applyFont="1" applyFill="1" applyBorder="1"/>
    <xf numFmtId="0" fontId="0" fillId="5" borderId="20" xfId="0" applyFill="1" applyBorder="1" applyAlignment="1">
      <alignment horizontal="center"/>
    </xf>
    <xf numFmtId="0" fontId="8" fillId="5" borderId="23" xfId="0" applyFont="1" applyFill="1" applyBorder="1" applyAlignment="1">
      <alignment horizontal="center"/>
    </xf>
    <xf numFmtId="0" fontId="8" fillId="5" borderId="2" xfId="0" applyFont="1" applyFill="1" applyBorder="1"/>
    <xf numFmtId="0" fontId="0" fillId="0" borderId="6" xfId="0" applyBorder="1"/>
    <xf numFmtId="0" fontId="8" fillId="5" borderId="3" xfId="0" applyFont="1" applyFill="1" applyBorder="1"/>
    <xf numFmtId="0" fontId="0" fillId="5" borderId="3" xfId="0" applyFill="1" applyBorder="1"/>
    <xf numFmtId="0" fontId="11" fillId="2" borderId="3" xfId="0" applyFont="1" applyFill="1" applyBorder="1"/>
    <xf numFmtId="0" fontId="8" fillId="0" borderId="0" xfId="0" applyFont="1"/>
    <xf numFmtId="0" fontId="8" fillId="2" borderId="0" xfId="0" applyFont="1" applyFill="1"/>
    <xf numFmtId="2" fontId="0" fillId="2" borderId="0" xfId="0" applyNumberFormat="1" applyFill="1"/>
    <xf numFmtId="0" fontId="8" fillId="2" borderId="0" xfId="0" applyFont="1" applyFill="1" applyAlignment="1">
      <alignment horizontal="left"/>
    </xf>
    <xf numFmtId="0" fontId="9" fillId="0" borderId="0" xfId="0" applyFont="1"/>
    <xf numFmtId="0" fontId="0" fillId="0" borderId="27" xfId="0" applyBorder="1"/>
    <xf numFmtId="0" fontId="12" fillId="5" borderId="11" xfId="0" applyFont="1" applyFill="1" applyBorder="1" applyAlignment="1">
      <alignment horizontal="center" wrapText="1"/>
    </xf>
    <xf numFmtId="0" fontId="7" fillId="6" borderId="20" xfId="0" applyFont="1" applyFill="1" applyBorder="1"/>
    <xf numFmtId="0" fontId="7" fillId="6" borderId="18" xfId="0" applyFont="1" applyFill="1" applyBorder="1"/>
    <xf numFmtId="0" fontId="7" fillId="6" borderId="8" xfId="0" applyFont="1" applyFill="1" applyBorder="1"/>
    <xf numFmtId="0" fontId="7" fillId="2" borderId="20" xfId="0" applyFont="1" applyFill="1" applyBorder="1"/>
    <xf numFmtId="0" fontId="7" fillId="2" borderId="18" xfId="0" applyFont="1" applyFill="1" applyBorder="1"/>
    <xf numFmtId="0" fontId="7" fillId="2" borderId="8" xfId="0" applyFont="1" applyFill="1" applyBorder="1"/>
    <xf numFmtId="0" fontId="7" fillId="2" borderId="11" xfId="0" applyFont="1" applyFill="1" applyBorder="1"/>
    <xf numFmtId="0" fontId="4" fillId="2" borderId="10" xfId="0" applyFont="1" applyFill="1" applyBorder="1"/>
    <xf numFmtId="0" fontId="7" fillId="6" borderId="14" xfId="0" applyFont="1" applyFill="1" applyBorder="1" applyAlignment="1">
      <alignment horizontal="left"/>
    </xf>
    <xf numFmtId="0" fontId="7" fillId="6" borderId="15" xfId="0" applyFont="1" applyFill="1" applyBorder="1" applyAlignment="1">
      <alignment horizontal="left"/>
    </xf>
    <xf numFmtId="0" fontId="7" fillId="6" borderId="16" xfId="0" applyFont="1" applyFill="1" applyBorder="1" applyAlignment="1">
      <alignment horizontal="left"/>
    </xf>
    <xf numFmtId="0" fontId="3" fillId="6" borderId="11" xfId="0" applyFont="1" applyFill="1" applyBorder="1"/>
    <xf numFmtId="0" fontId="7" fillId="2" borderId="14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left"/>
    </xf>
    <xf numFmtId="0" fontId="3" fillId="2" borderId="11" xfId="0" applyFont="1" applyFill="1" applyBorder="1"/>
    <xf numFmtId="0" fontId="3" fillId="3" borderId="11" xfId="0" applyFont="1" applyFill="1" applyBorder="1"/>
    <xf numFmtId="0" fontId="3" fillId="7" borderId="0" xfId="0" applyFont="1" applyFill="1" applyAlignment="1">
      <alignment horizontal="right"/>
    </xf>
    <xf numFmtId="2" fontId="3" fillId="7" borderId="11" xfId="0" applyNumberFormat="1" applyFont="1" applyFill="1" applyBorder="1"/>
    <xf numFmtId="0" fontId="3" fillId="7" borderId="11" xfId="0" applyFont="1" applyFill="1" applyBorder="1"/>
    <xf numFmtId="0" fontId="7" fillId="0" borderId="13" xfId="0" applyFont="1" applyBorder="1" applyAlignment="1">
      <alignment horizontal="center" wrapText="1"/>
    </xf>
    <xf numFmtId="2" fontId="3" fillId="2" borderId="11" xfId="0" applyNumberFormat="1" applyFont="1" applyFill="1" applyBorder="1"/>
    <xf numFmtId="4" fontId="3" fillId="0" borderId="8" xfId="0" applyNumberFormat="1" applyFont="1" applyBorder="1"/>
    <xf numFmtId="0" fontId="0" fillId="0" borderId="28" xfId="0" applyBorder="1" applyProtection="1">
      <protection locked="0"/>
    </xf>
    <xf numFmtId="0" fontId="0" fillId="0" borderId="28" xfId="0" applyBorder="1"/>
    <xf numFmtId="0" fontId="3" fillId="0" borderId="8" xfId="0" applyFont="1" applyBorder="1"/>
    <xf numFmtId="15" fontId="0" fillId="0" borderId="27" xfId="0" applyNumberFormat="1" applyBorder="1"/>
    <xf numFmtId="0" fontId="0" fillId="0" borderId="3" xfId="0" applyBorder="1" applyAlignment="1" applyProtection="1">
      <alignment horizontal="right"/>
      <protection locked="0"/>
    </xf>
    <xf numFmtId="0" fontId="4" fillId="0" borderId="27" xfId="0" applyFont="1" applyBorder="1"/>
    <xf numFmtId="2" fontId="0" fillId="2" borderId="4" xfId="0" applyNumberFormat="1" applyFill="1" applyBorder="1"/>
    <xf numFmtId="2" fontId="0" fillId="2" borderId="29" xfId="0" applyNumberFormat="1" applyFill="1" applyBorder="1"/>
    <xf numFmtId="165" fontId="0" fillId="0" borderId="2" xfId="0" applyNumberFormat="1" applyBorder="1"/>
    <xf numFmtId="2" fontId="1" fillId="2" borderId="2" xfId="1" applyNumberFormat="1" applyFill="1" applyBorder="1" applyProtection="1"/>
    <xf numFmtId="0" fontId="8" fillId="8" borderId="30" xfId="0" applyFont="1" applyFill="1" applyBorder="1" applyAlignment="1">
      <alignment horizontal="center"/>
    </xf>
    <xf numFmtId="0" fontId="8" fillId="8" borderId="31" xfId="0" applyFont="1" applyFill="1" applyBorder="1" applyAlignment="1">
      <alignment horizontal="center"/>
    </xf>
    <xf numFmtId="0" fontId="8" fillId="8" borderId="32" xfId="0" applyFont="1" applyFill="1" applyBorder="1"/>
    <xf numFmtId="0" fontId="8" fillId="8" borderId="32" xfId="0" applyFont="1" applyFill="1" applyBorder="1" applyAlignment="1">
      <alignment horizontal="center"/>
    </xf>
    <xf numFmtId="2" fontId="8" fillId="8" borderId="32" xfId="0" applyNumberFormat="1" applyFont="1" applyFill="1" applyBorder="1"/>
    <xf numFmtId="0" fontId="8" fillId="8" borderId="33" xfId="0" applyFont="1" applyFill="1" applyBorder="1" applyAlignment="1">
      <alignment horizontal="center"/>
    </xf>
    <xf numFmtId="0" fontId="8" fillId="8" borderId="33" xfId="0" applyFont="1" applyFill="1" applyBorder="1"/>
    <xf numFmtId="0" fontId="8" fillId="8" borderId="34" xfId="0" applyFont="1" applyFill="1" applyBorder="1"/>
    <xf numFmtId="0" fontId="8" fillId="9" borderId="33" xfId="0" applyFont="1" applyFill="1" applyBorder="1" applyAlignment="1">
      <alignment horizontal="center"/>
    </xf>
    <xf numFmtId="2" fontId="8" fillId="8" borderId="33" xfId="0" applyNumberFormat="1" applyFont="1" applyFill="1" applyBorder="1" applyAlignment="1">
      <alignment horizontal="center"/>
    </xf>
    <xf numFmtId="0" fontId="8" fillId="8" borderId="35" xfId="0" applyFont="1" applyFill="1" applyBorder="1" applyAlignment="1">
      <alignment horizontal="center"/>
    </xf>
    <xf numFmtId="0" fontId="8" fillId="8" borderId="35" xfId="0" applyFont="1" applyFill="1" applyBorder="1"/>
    <xf numFmtId="0" fontId="8" fillId="8" borderId="36" xfId="0" applyFont="1" applyFill="1" applyBorder="1"/>
    <xf numFmtId="0" fontId="8" fillId="9" borderId="35" xfId="0" applyFont="1" applyFill="1" applyBorder="1" applyAlignment="1">
      <alignment horizontal="center"/>
    </xf>
    <xf numFmtId="2" fontId="8" fillId="8" borderId="35" xfId="0" applyNumberFormat="1" applyFont="1" applyFill="1" applyBorder="1" applyAlignment="1">
      <alignment horizontal="center"/>
    </xf>
    <xf numFmtId="0" fontId="11" fillId="10" borderId="37" xfId="0" applyFont="1" applyFill="1" applyBorder="1"/>
    <xf numFmtId="0" fontId="8" fillId="8" borderId="38" xfId="0" applyFont="1" applyFill="1" applyBorder="1" applyAlignment="1">
      <alignment horizontal="center"/>
    </xf>
    <xf numFmtId="0" fontId="8" fillId="8" borderId="0" xfId="0" applyFont="1" applyFill="1"/>
    <xf numFmtId="0" fontId="3" fillId="10" borderId="0" xfId="0" applyFont="1" applyFill="1"/>
    <xf numFmtId="0" fontId="0" fillId="0" borderId="39" xfId="0" applyBorder="1"/>
    <xf numFmtId="2" fontId="3" fillId="11" borderId="39" xfId="0" applyNumberFormat="1" applyFont="1" applyFill="1" applyBorder="1" applyAlignment="1">
      <alignment horizontal="right"/>
    </xf>
    <xf numFmtId="2" fontId="0" fillId="11" borderId="32" xfId="0" applyNumberFormat="1" applyFill="1" applyBorder="1"/>
    <xf numFmtId="2" fontId="0" fillId="0" borderId="0" xfId="0" applyNumberFormat="1"/>
    <xf numFmtId="0" fontId="0" fillId="8" borderId="32" xfId="0" applyFill="1" applyBorder="1"/>
    <xf numFmtId="0" fontId="8" fillId="9" borderId="33" xfId="0" applyFont="1" applyFill="1" applyBorder="1"/>
    <xf numFmtId="0" fontId="0" fillId="0" borderId="41" xfId="0" applyBorder="1"/>
    <xf numFmtId="0" fontId="8" fillId="9" borderId="35" xfId="0" applyFont="1" applyFill="1" applyBorder="1"/>
    <xf numFmtId="9" fontId="8" fillId="8" borderId="35" xfId="0" applyNumberFormat="1" applyFont="1" applyFill="1" applyBorder="1" applyAlignment="1">
      <alignment horizontal="center"/>
    </xf>
    <xf numFmtId="0" fontId="9" fillId="8" borderId="32" xfId="0" applyFont="1" applyFill="1" applyBorder="1" applyProtection="1">
      <protection locked="0"/>
    </xf>
    <xf numFmtId="0" fontId="9" fillId="8" borderId="32" xfId="0" applyFont="1" applyFill="1" applyBorder="1"/>
    <xf numFmtId="0" fontId="0" fillId="0" borderId="42" xfId="0" applyBorder="1"/>
    <xf numFmtId="0" fontId="0" fillId="0" borderId="43" xfId="0" applyBorder="1"/>
    <xf numFmtId="4" fontId="3" fillId="10" borderId="33" xfId="0" applyNumberFormat="1" applyFont="1" applyFill="1" applyBorder="1" applyProtection="1">
      <protection locked="0"/>
    </xf>
    <xf numFmtId="0" fontId="0" fillId="0" borderId="33" xfId="0" applyBorder="1"/>
    <xf numFmtId="0" fontId="13" fillId="0" borderId="0" xfId="0" applyFont="1"/>
    <xf numFmtId="0" fontId="0" fillId="0" borderId="30" xfId="0" applyBorder="1" applyAlignment="1">
      <alignment horizontal="left"/>
    </xf>
    <xf numFmtId="0" fontId="0" fillId="0" borderId="31" xfId="0" applyBorder="1"/>
    <xf numFmtId="0" fontId="0" fillId="0" borderId="30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0" xfId="0" applyBorder="1"/>
    <xf numFmtId="2" fontId="0" fillId="0" borderId="44" xfId="0" applyNumberFormat="1" applyBorder="1"/>
    <xf numFmtId="0" fontId="0" fillId="0" borderId="40" xfId="0" applyBorder="1"/>
    <xf numFmtId="0" fontId="13" fillId="0" borderId="30" xfId="0" applyFont="1" applyBorder="1"/>
    <xf numFmtId="0" fontId="13" fillId="0" borderId="44" xfId="0" applyFont="1" applyBorder="1"/>
    <xf numFmtId="0" fontId="13" fillId="0" borderId="31" xfId="0" applyFont="1" applyBorder="1"/>
    <xf numFmtId="0" fontId="0" fillId="0" borderId="44" xfId="0" applyBorder="1"/>
    <xf numFmtId="0" fontId="0" fillId="0" borderId="45" xfId="0" applyBorder="1"/>
    <xf numFmtId="2" fontId="0" fillId="0" borderId="45" xfId="0" applyNumberFormat="1" applyBorder="1"/>
    <xf numFmtId="49" fontId="0" fillId="0" borderId="0" xfId="0" applyNumberFormat="1"/>
    <xf numFmtId="2" fontId="0" fillId="6" borderId="24" xfId="0" applyNumberFormat="1" applyFill="1" applyBorder="1"/>
    <xf numFmtId="2" fontId="0" fillId="0" borderId="1" xfId="0" applyNumberFormat="1" applyBorder="1" applyProtection="1">
      <protection locked="0"/>
    </xf>
    <xf numFmtId="2" fontId="0" fillId="6" borderId="3" xfId="0" applyNumberFormat="1" applyFill="1" applyBorder="1"/>
    <xf numFmtId="2" fontId="7" fillId="0" borderId="11" xfId="0" applyNumberFormat="1" applyFont="1" applyBorder="1" applyAlignment="1">
      <alignment horizontal="right"/>
    </xf>
    <xf numFmtId="2" fontId="16" fillId="6" borderId="10" xfId="0" applyNumberFormat="1" applyFont="1" applyFill="1" applyBorder="1"/>
    <xf numFmtId="2" fontId="0" fillId="0" borderId="2" xfId="0" applyNumberFormat="1" applyBorder="1"/>
    <xf numFmtId="2" fontId="0" fillId="0" borderId="11" xfId="0" applyNumberFormat="1" applyBorder="1"/>
    <xf numFmtId="4" fontId="17" fillId="10" borderId="33" xfId="0" applyNumberFormat="1" applyFont="1" applyFill="1" applyBorder="1"/>
    <xf numFmtId="4" fontId="3" fillId="2" borderId="11" xfId="0" applyNumberFormat="1" applyFont="1" applyFill="1" applyBorder="1"/>
    <xf numFmtId="2" fontId="0" fillId="0" borderId="0" xfId="0" applyNumberFormat="1" applyAlignment="1">
      <alignment horizontal="center"/>
    </xf>
    <xf numFmtId="0" fontId="7" fillId="0" borderId="0" xfId="0" applyFont="1" applyAlignment="1">
      <alignment horizontal="center" wrapText="1"/>
    </xf>
    <xf numFmtId="0" fontId="3" fillId="13" borderId="4" xfId="0" applyFont="1" applyFill="1" applyBorder="1" applyAlignment="1">
      <alignment horizontal="center"/>
    </xf>
    <xf numFmtId="0" fontId="4" fillId="13" borderId="29" xfId="0" applyFont="1" applyFill="1" applyBorder="1" applyAlignment="1">
      <alignment horizontal="center"/>
    </xf>
    <xf numFmtId="2" fontId="0" fillId="0" borderId="29" xfId="0" applyNumberFormat="1" applyBorder="1"/>
    <xf numFmtId="2" fontId="1" fillId="0" borderId="2" xfId="1" applyNumberFormat="1" applyFill="1" applyBorder="1" applyProtection="1"/>
    <xf numFmtId="2" fontId="4" fillId="0" borderId="11" xfId="0" applyNumberFormat="1" applyFont="1" applyBorder="1" applyAlignment="1">
      <alignment horizontal="center"/>
    </xf>
    <xf numFmtId="2" fontId="11" fillId="10" borderId="34" xfId="0" applyNumberFormat="1" applyFont="1" applyFill="1" applyBorder="1"/>
    <xf numFmtId="2" fontId="11" fillId="10" borderId="36" xfId="0" applyNumberFormat="1" applyFont="1" applyFill="1" applyBorder="1"/>
    <xf numFmtId="2" fontId="11" fillId="12" borderId="49" xfId="0" applyNumberFormat="1" applyFont="1" applyFill="1" applyBorder="1"/>
    <xf numFmtId="0" fontId="11" fillId="0" borderId="0" xfId="0" applyFont="1" applyAlignment="1">
      <alignment horizontal="right"/>
    </xf>
    <xf numFmtId="0" fontId="8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166" fontId="8" fillId="0" borderId="11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167" fontId="8" fillId="0" borderId="11" xfId="0" applyNumberFormat="1" applyFont="1" applyBorder="1" applyAlignment="1">
      <alignment horizontal="center" vertical="center"/>
    </xf>
    <xf numFmtId="2" fontId="21" fillId="0" borderId="11" xfId="0" applyNumberFormat="1" applyFon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/>
    </xf>
    <xf numFmtId="168" fontId="8" fillId="0" borderId="11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top" wrapText="1"/>
    </xf>
    <xf numFmtId="0" fontId="20" fillId="0" borderId="26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167" fontId="21" fillId="0" borderId="11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19" fillId="0" borderId="0" xfId="0" applyFont="1"/>
    <xf numFmtId="0" fontId="8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2" fontId="8" fillId="0" borderId="20" xfId="0" applyNumberFormat="1" applyFont="1" applyBorder="1" applyAlignment="1">
      <alignment horizontal="center" vertical="center"/>
    </xf>
    <xf numFmtId="0" fontId="22" fillId="0" borderId="0" xfId="0" applyFont="1"/>
    <xf numFmtId="2" fontId="25" fillId="0" borderId="0" xfId="0" applyNumberFormat="1" applyFont="1"/>
    <xf numFmtId="168" fontId="11" fillId="0" borderId="11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/>
    </xf>
    <xf numFmtId="2" fontId="21" fillId="0" borderId="11" xfId="0" applyNumberFormat="1" applyFont="1" applyBorder="1" applyAlignment="1">
      <alignment horizontal="center"/>
    </xf>
    <xf numFmtId="168" fontId="8" fillId="0" borderId="11" xfId="0" applyNumberFormat="1" applyFont="1" applyBorder="1" applyAlignment="1">
      <alignment horizontal="center"/>
    </xf>
    <xf numFmtId="168" fontId="11" fillId="0" borderId="11" xfId="0" applyNumberFormat="1" applyFont="1" applyBorder="1" applyAlignment="1">
      <alignment horizontal="center"/>
    </xf>
    <xf numFmtId="168" fontId="8" fillId="0" borderId="20" xfId="0" applyNumberFormat="1" applyFont="1" applyBorder="1" applyAlignment="1">
      <alignment horizontal="center" vertical="center"/>
    </xf>
    <xf numFmtId="168" fontId="0" fillId="0" borderId="0" xfId="0" applyNumberFormat="1"/>
    <xf numFmtId="0" fontId="20" fillId="0" borderId="11" xfId="0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4" xfId="0" applyNumberFormat="1" applyBorder="1" applyProtection="1">
      <protection locked="0"/>
    </xf>
    <xf numFmtId="4" fontId="3" fillId="0" borderId="0" xfId="0" applyNumberFormat="1" applyFont="1"/>
    <xf numFmtId="2" fontId="27" fillId="0" borderId="11" xfId="0" applyNumberFormat="1" applyFont="1" applyBorder="1"/>
    <xf numFmtId="0" fontId="26" fillId="0" borderId="0" xfId="0" applyFont="1" applyAlignment="1">
      <alignment horizontal="left"/>
    </xf>
    <xf numFmtId="2" fontId="26" fillId="0" borderId="11" xfId="0" applyNumberFormat="1" applyFont="1" applyBorder="1"/>
    <xf numFmtId="2" fontId="26" fillId="0" borderId="11" xfId="0" applyNumberFormat="1" applyFont="1" applyBorder="1" applyAlignment="1">
      <alignment horizontal="right"/>
    </xf>
    <xf numFmtId="169" fontId="0" fillId="0" borderId="0" xfId="0" applyNumberFormat="1"/>
    <xf numFmtId="0" fontId="30" fillId="0" borderId="3" xfId="0" applyFont="1" applyBorder="1" applyAlignment="1">
      <alignment horizontal="center" wrapText="1"/>
    </xf>
    <xf numFmtId="0" fontId="31" fillId="0" borderId="3" xfId="0" applyFont="1" applyBorder="1" applyAlignment="1">
      <alignment horizontal="center" wrapText="1"/>
    </xf>
    <xf numFmtId="0" fontId="30" fillId="0" borderId="52" xfId="0" applyFont="1" applyBorder="1" applyAlignment="1">
      <alignment horizontal="center" wrapText="1"/>
    </xf>
    <xf numFmtId="0" fontId="32" fillId="0" borderId="5" xfId="0" applyFont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4" fontId="30" fillId="0" borderId="53" xfId="0" applyNumberFormat="1" applyFont="1" applyBorder="1" applyAlignment="1">
      <alignment horizontal="center" wrapText="1"/>
    </xf>
    <xf numFmtId="4" fontId="30" fillId="0" borderId="51" xfId="0" applyNumberFormat="1" applyFont="1" applyBorder="1" applyAlignment="1">
      <alignment horizontal="center" wrapText="1"/>
    </xf>
    <xf numFmtId="0" fontId="32" fillId="0" borderId="3" xfId="0" applyFont="1" applyBorder="1" applyAlignment="1">
      <alignment wrapText="1"/>
    </xf>
    <xf numFmtId="169" fontId="32" fillId="0" borderId="3" xfId="0" applyNumberFormat="1" applyFont="1" applyBorder="1" applyAlignment="1">
      <alignment horizontal="center" wrapText="1"/>
    </xf>
    <xf numFmtId="4" fontId="32" fillId="0" borderId="2" xfId="0" applyNumberFormat="1" applyFont="1" applyBorder="1" applyAlignment="1">
      <alignment horizontal="center" wrapText="1"/>
    </xf>
    <xf numFmtId="169" fontId="30" fillId="0" borderId="2" xfId="0" applyNumberFormat="1" applyFont="1" applyBorder="1" applyAlignment="1">
      <alignment horizontal="center" wrapText="1"/>
    </xf>
    <xf numFmtId="0" fontId="33" fillId="0" borderId="3" xfId="0" applyFont="1" applyBorder="1" applyAlignment="1">
      <alignment wrapText="1"/>
    </xf>
    <xf numFmtId="169" fontId="33" fillId="0" borderId="2" xfId="0" applyNumberFormat="1" applyFont="1" applyBorder="1" applyAlignment="1">
      <alignment horizontal="center" wrapText="1"/>
    </xf>
    <xf numFmtId="4" fontId="33" fillId="0" borderId="2" xfId="0" applyNumberFormat="1" applyFont="1" applyBorder="1" applyAlignment="1">
      <alignment horizontal="center" wrapText="1"/>
    </xf>
    <xf numFmtId="2" fontId="32" fillId="0" borderId="3" xfId="0" applyNumberFormat="1" applyFont="1" applyBorder="1" applyAlignment="1">
      <alignment wrapText="1"/>
    </xf>
    <xf numFmtId="169" fontId="32" fillId="0" borderId="2" xfId="0" applyNumberFormat="1" applyFont="1" applyBorder="1" applyAlignment="1">
      <alignment horizontal="center" wrapText="1"/>
    </xf>
    <xf numFmtId="169" fontId="30" fillId="2" borderId="2" xfId="0" applyNumberFormat="1" applyFont="1" applyFill="1" applyBorder="1" applyAlignment="1">
      <alignment horizontal="center" wrapText="1"/>
    </xf>
    <xf numFmtId="0" fontId="34" fillId="0" borderId="3" xfId="0" applyFont="1" applyBorder="1" applyAlignment="1">
      <alignment wrapText="1"/>
    </xf>
    <xf numFmtId="169" fontId="34" fillId="0" borderId="2" xfId="0" applyNumberFormat="1" applyFont="1" applyBorder="1" applyAlignment="1">
      <alignment horizontal="center" wrapText="1"/>
    </xf>
    <xf numFmtId="0" fontId="35" fillId="0" borderId="3" xfId="0" applyFont="1" applyBorder="1" applyAlignment="1">
      <alignment wrapText="1"/>
    </xf>
    <xf numFmtId="9" fontId="35" fillId="0" borderId="3" xfId="0" applyNumberFormat="1" applyFont="1" applyBorder="1" applyAlignment="1">
      <alignment wrapText="1"/>
    </xf>
    <xf numFmtId="169" fontId="35" fillId="0" borderId="2" xfId="0" applyNumberFormat="1" applyFont="1" applyBorder="1" applyAlignment="1">
      <alignment horizontal="center" wrapText="1"/>
    </xf>
    <xf numFmtId="0" fontId="32" fillId="0" borderId="5" xfId="0" applyFont="1" applyBorder="1" applyAlignment="1">
      <alignment wrapText="1"/>
    </xf>
    <xf numFmtId="0" fontId="32" fillId="0" borderId="24" xfId="0" applyFont="1" applyBorder="1" applyAlignment="1">
      <alignment wrapText="1"/>
    </xf>
    <xf numFmtId="0" fontId="32" fillId="0" borderId="5" xfId="0" applyFont="1" applyBorder="1" applyAlignment="1">
      <alignment horizontal="center"/>
    </xf>
    <xf numFmtId="0" fontId="33" fillId="0" borderId="5" xfId="0" applyFont="1" applyBorder="1" applyAlignment="1">
      <alignment wrapText="1"/>
    </xf>
    <xf numFmtId="2" fontId="33" fillId="0" borderId="3" xfId="0" applyNumberFormat="1" applyFont="1" applyBorder="1" applyAlignment="1">
      <alignment wrapText="1"/>
    </xf>
    <xf numFmtId="0" fontId="33" fillId="0" borderId="24" xfId="0" applyFont="1" applyBorder="1"/>
    <xf numFmtId="1" fontId="33" fillId="0" borderId="24" xfId="0" applyNumberFormat="1" applyFont="1" applyBorder="1"/>
    <xf numFmtId="0" fontId="33" fillId="0" borderId="50" xfId="0" applyFont="1" applyBorder="1" applyAlignment="1">
      <alignment horizontal="left" wrapText="1"/>
    </xf>
    <xf numFmtId="168" fontId="33" fillId="0" borderId="3" xfId="0" applyNumberFormat="1" applyFont="1" applyBorder="1" applyAlignment="1">
      <alignment horizontal="center"/>
    </xf>
    <xf numFmtId="4" fontId="33" fillId="0" borderId="29" xfId="0" applyNumberFormat="1" applyFont="1" applyBorder="1" applyAlignment="1">
      <alignment horizontal="center" wrapText="1"/>
    </xf>
    <xf numFmtId="169" fontId="30" fillId="0" borderId="0" xfId="0" applyNumberFormat="1" applyFont="1" applyAlignment="1">
      <alignment horizontal="center" wrapText="1"/>
    </xf>
    <xf numFmtId="0" fontId="30" fillId="0" borderId="5" xfId="0" applyFont="1" applyBorder="1" applyAlignment="1">
      <alignment horizont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3" xfId="0" applyFont="1" applyBorder="1" applyAlignment="1">
      <alignment vertical="center" wrapText="1"/>
    </xf>
    <xf numFmtId="0" fontId="33" fillId="0" borderId="3" xfId="0" applyFont="1" applyBorder="1" applyAlignment="1">
      <alignment horizontal="right" vertical="center" wrapText="1"/>
    </xf>
    <xf numFmtId="170" fontId="33" fillId="0" borderId="3" xfId="0" applyNumberFormat="1" applyFont="1" applyBorder="1" applyAlignment="1">
      <alignment horizontal="center" vertical="center" wrapText="1"/>
    </xf>
    <xf numFmtId="2" fontId="33" fillId="0" borderId="29" xfId="0" applyNumberFormat="1" applyFont="1" applyBorder="1" applyAlignment="1">
      <alignment horizontal="center" wrapText="1"/>
    </xf>
    <xf numFmtId="0" fontId="33" fillId="0" borderId="2" xfId="0" applyFont="1" applyBorder="1" applyAlignment="1">
      <alignment wrapText="1"/>
    </xf>
    <xf numFmtId="2" fontId="33" fillId="0" borderId="2" xfId="0" applyNumberFormat="1" applyFont="1" applyBorder="1" applyAlignment="1">
      <alignment horizontal="center" wrapText="1"/>
    </xf>
    <xf numFmtId="169" fontId="30" fillId="0" borderId="7" xfId="0" applyNumberFormat="1" applyFont="1" applyBorder="1" applyAlignment="1">
      <alignment horizontal="center" wrapText="1"/>
    </xf>
    <xf numFmtId="0" fontId="33" fillId="0" borderId="52" xfId="0" applyFont="1" applyBorder="1" applyAlignment="1">
      <alignment wrapText="1"/>
    </xf>
    <xf numFmtId="2" fontId="33" fillId="0" borderId="3" xfId="0" applyNumberFormat="1" applyFont="1" applyBorder="1" applyAlignment="1">
      <alignment horizontal="center" wrapText="1"/>
    </xf>
    <xf numFmtId="0" fontId="30" fillId="0" borderId="11" xfId="0" applyFont="1" applyBorder="1" applyAlignment="1">
      <alignment horizontal="center" wrapText="1"/>
    </xf>
    <xf numFmtId="0" fontId="31" fillId="0" borderId="11" xfId="0" applyFont="1" applyBorder="1" applyAlignment="1">
      <alignment wrapText="1"/>
    </xf>
    <xf numFmtId="0" fontId="31" fillId="0" borderId="11" xfId="0" applyFont="1" applyBorder="1" applyAlignment="1">
      <alignment horizontal="center" wrapText="1"/>
    </xf>
    <xf numFmtId="169" fontId="31" fillId="0" borderId="11" xfId="0" applyNumberFormat="1" applyFont="1" applyBorder="1" applyAlignment="1">
      <alignment horizontal="center" wrapText="1"/>
    </xf>
    <xf numFmtId="0" fontId="31" fillId="0" borderId="13" xfId="0" applyFont="1" applyBorder="1" applyAlignment="1">
      <alignment horizontal="center" wrapText="1"/>
    </xf>
    <xf numFmtId="0" fontId="30" fillId="0" borderId="2" xfId="0" applyFont="1" applyBorder="1" applyAlignment="1">
      <alignment horizontal="center" wrapText="1"/>
    </xf>
    <xf numFmtId="0" fontId="32" fillId="0" borderId="2" xfId="0" applyFont="1" applyBorder="1" applyAlignment="1">
      <alignment wrapText="1"/>
    </xf>
    <xf numFmtId="0" fontId="32" fillId="0" borderId="4" xfId="0" applyFont="1" applyBorder="1" applyAlignment="1">
      <alignment wrapText="1"/>
    </xf>
    <xf numFmtId="167" fontId="32" fillId="0" borderId="2" xfId="0" applyNumberFormat="1" applyFont="1" applyBorder="1" applyAlignment="1">
      <alignment horizontal="right" wrapText="1"/>
    </xf>
    <xf numFmtId="0" fontId="32" fillId="0" borderId="54" xfId="0" applyFont="1" applyBorder="1" applyAlignment="1">
      <alignment wrapText="1"/>
    </xf>
    <xf numFmtId="0" fontId="32" fillId="0" borderId="54" xfId="0" applyFont="1" applyBorder="1" applyAlignment="1">
      <alignment horizontal="center" wrapText="1"/>
    </xf>
    <xf numFmtId="1" fontId="32" fillId="0" borderId="2" xfId="0" applyNumberFormat="1" applyFont="1" applyBorder="1" applyAlignment="1">
      <alignment horizontal="center"/>
    </xf>
    <xf numFmtId="167" fontId="32" fillId="0" borderId="3" xfId="0" applyNumberFormat="1" applyFont="1" applyBorder="1" applyAlignment="1">
      <alignment horizontal="right" wrapText="1"/>
    </xf>
    <xf numFmtId="0" fontId="32" fillId="0" borderId="50" xfId="0" applyFont="1" applyBorder="1" applyAlignment="1">
      <alignment horizontal="center" wrapText="1"/>
    </xf>
    <xf numFmtId="170" fontId="3" fillId="0" borderId="0" xfId="0" applyNumberFormat="1" applyFont="1" applyAlignment="1">
      <alignment horizontal="center"/>
    </xf>
    <xf numFmtId="0" fontId="32" fillId="0" borderId="24" xfId="0" applyFont="1" applyBorder="1"/>
    <xf numFmtId="1" fontId="32" fillId="0" borderId="3" xfId="0" applyNumberFormat="1" applyFont="1" applyBorder="1" applyAlignment="1">
      <alignment horizontal="center"/>
    </xf>
    <xf numFmtId="0" fontId="32" fillId="0" borderId="12" xfId="0" applyFont="1" applyBorder="1" applyAlignment="1">
      <alignment wrapText="1"/>
    </xf>
    <xf numFmtId="1" fontId="32" fillId="0" borderId="24" xfId="0" applyNumberFormat="1" applyFont="1" applyBorder="1"/>
    <xf numFmtId="1" fontId="32" fillId="0" borderId="24" xfId="0" applyNumberFormat="1" applyFont="1" applyBorder="1" applyAlignment="1">
      <alignment horizontal="right" wrapText="1"/>
    </xf>
    <xf numFmtId="0" fontId="32" fillId="0" borderId="24" xfId="0" applyFont="1" applyBorder="1" applyAlignment="1">
      <alignment horizontal="right" wrapText="1"/>
    </xf>
    <xf numFmtId="167" fontId="32" fillId="0" borderId="3" xfId="0" applyNumberFormat="1" applyFont="1" applyBorder="1" applyAlignment="1">
      <alignment wrapText="1"/>
    </xf>
    <xf numFmtId="171" fontId="4" fillId="0" borderId="0" xfId="2" applyNumberFormat="1" applyFont="1" applyFill="1"/>
    <xf numFmtId="43" fontId="0" fillId="0" borderId="0" xfId="7" applyFont="1"/>
    <xf numFmtId="43" fontId="0" fillId="0" borderId="0" xfId="4" applyFont="1"/>
    <xf numFmtId="0" fontId="3" fillId="0" borderId="5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2" fillId="0" borderId="52" xfId="0" applyFont="1" applyBorder="1" applyAlignment="1">
      <alignment wrapText="1"/>
    </xf>
    <xf numFmtId="0" fontId="32" fillId="0" borderId="25" xfId="0" applyFont="1" applyBorder="1" applyAlignment="1">
      <alignment wrapText="1"/>
    </xf>
    <xf numFmtId="167" fontId="32" fillId="0" borderId="52" xfId="0" applyNumberFormat="1" applyFont="1" applyBorder="1" applyAlignment="1">
      <alignment wrapText="1"/>
    </xf>
    <xf numFmtId="0" fontId="32" fillId="0" borderId="12" xfId="0" applyFont="1" applyBorder="1"/>
    <xf numFmtId="1" fontId="32" fillId="0" borderId="12" xfId="0" applyNumberFormat="1" applyFont="1" applyBorder="1"/>
    <xf numFmtId="1" fontId="32" fillId="0" borderId="52" xfId="0" applyNumberFormat="1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31" fillId="0" borderId="0" xfId="0" applyFont="1" applyAlignment="1">
      <alignment vertical="center" wrapText="1"/>
    </xf>
    <xf numFmtId="167" fontId="31" fillId="0" borderId="52" xfId="0" applyNumberFormat="1" applyFont="1" applyBorder="1" applyAlignment="1">
      <alignment wrapText="1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 wrapText="1"/>
    </xf>
    <xf numFmtId="1" fontId="31" fillId="0" borderId="52" xfId="0" applyNumberFormat="1" applyFont="1" applyBorder="1" applyAlignment="1">
      <alignment horizontal="center"/>
    </xf>
    <xf numFmtId="0" fontId="31" fillId="0" borderId="0" xfId="0" applyFont="1" applyAlignment="1">
      <alignment horizontal="center" vertical="center"/>
    </xf>
    <xf numFmtId="0" fontId="32" fillId="0" borderId="24" xfId="0" applyFont="1" applyBorder="1" applyAlignment="1">
      <alignment horizontal="center"/>
    </xf>
    <xf numFmtId="167" fontId="32" fillId="0" borderId="24" xfId="0" applyNumberFormat="1" applyFont="1" applyBorder="1"/>
    <xf numFmtId="43" fontId="3" fillId="0" borderId="0" xfId="7" applyFont="1"/>
    <xf numFmtId="43" fontId="3" fillId="0" borderId="0" xfId="4" applyFont="1"/>
    <xf numFmtId="167" fontId="32" fillId="0" borderId="3" xfId="0" applyNumberFormat="1" applyFont="1" applyBorder="1"/>
    <xf numFmtId="0" fontId="32" fillId="0" borderId="3" xfId="0" applyFont="1" applyBorder="1"/>
    <xf numFmtId="1" fontId="32" fillId="0" borderId="3" xfId="0" applyNumberFormat="1" applyFont="1" applyBorder="1"/>
    <xf numFmtId="0" fontId="32" fillId="0" borderId="3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30" fillId="0" borderId="12" xfId="0" applyFont="1" applyBorder="1" applyAlignment="1">
      <alignment wrapText="1"/>
    </xf>
    <xf numFmtId="0" fontId="3" fillId="0" borderId="12" xfId="0" applyFont="1" applyBorder="1"/>
    <xf numFmtId="167" fontId="3" fillId="0" borderId="12" xfId="0" applyNumberFormat="1" applyFont="1" applyBorder="1"/>
    <xf numFmtId="171" fontId="0" fillId="0" borderId="0" xfId="2" applyNumberFormat="1" applyFont="1" applyFill="1"/>
    <xf numFmtId="0" fontId="30" fillId="0" borderId="0" xfId="0" applyFont="1" applyAlignment="1">
      <alignment wrapText="1"/>
    </xf>
    <xf numFmtId="0" fontId="3" fillId="0" borderId="0" xfId="0" applyFont="1"/>
    <xf numFmtId="167" fontId="3" fillId="0" borderId="0" xfId="0" applyNumberFormat="1" applyFont="1"/>
    <xf numFmtId="4" fontId="28" fillId="0" borderId="0" xfId="6" applyNumberFormat="1"/>
    <xf numFmtId="0" fontId="28" fillId="0" borderId="0" xfId="6"/>
    <xf numFmtId="2" fontId="28" fillId="0" borderId="0" xfId="6" applyNumberFormat="1"/>
    <xf numFmtId="4" fontId="3" fillId="0" borderId="11" xfId="0" applyNumberFormat="1" applyFont="1" applyBorder="1"/>
    <xf numFmtId="4" fontId="3" fillId="6" borderId="8" xfId="0" applyNumberFormat="1" applyFont="1" applyFill="1" applyBorder="1"/>
    <xf numFmtId="4" fontId="3" fillId="14" borderId="8" xfId="0" applyNumberFormat="1" applyFont="1" applyFill="1" applyBorder="1"/>
    <xf numFmtId="4" fontId="0" fillId="0" borderId="0" xfId="0" applyNumberFormat="1"/>
    <xf numFmtId="4" fontId="3" fillId="3" borderId="11" xfId="0" applyNumberFormat="1" applyFont="1" applyFill="1" applyBorder="1"/>
    <xf numFmtId="2" fontId="16" fillId="2" borderId="10" xfId="0" applyNumberFormat="1" applyFont="1" applyFill="1" applyBorder="1"/>
    <xf numFmtId="14" fontId="0" fillId="0" borderId="27" xfId="0" applyNumberFormat="1" applyBorder="1"/>
    <xf numFmtId="0" fontId="3" fillId="13" borderId="5" xfId="0" applyFont="1" applyFill="1" applyBorder="1" applyAlignment="1">
      <alignment horizontal="center"/>
    </xf>
    <xf numFmtId="4" fontId="3" fillId="0" borderId="13" xfId="0" applyNumberFormat="1" applyFont="1" applyBorder="1"/>
    <xf numFmtId="2" fontId="0" fillId="0" borderId="12" xfId="0" applyNumberFormat="1" applyBorder="1" applyProtection="1">
      <protection locked="0"/>
    </xf>
    <xf numFmtId="2" fontId="1" fillId="0" borderId="0" xfId="1" applyNumberFormat="1" applyFill="1" applyBorder="1" applyProtection="1"/>
    <xf numFmtId="0" fontId="3" fillId="13" borderId="29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55" xfId="0" applyBorder="1" applyAlignment="1" applyProtection="1">
      <alignment horizontal="right"/>
      <protection locked="0"/>
    </xf>
    <xf numFmtId="0" fontId="0" fillId="0" borderId="55" xfId="0" applyBorder="1"/>
    <xf numFmtId="2" fontId="0" fillId="6" borderId="56" xfId="0" applyNumberFormat="1" applyFill="1" applyBorder="1"/>
    <xf numFmtId="2" fontId="0" fillId="0" borderId="57" xfId="0" applyNumberFormat="1" applyBorder="1"/>
    <xf numFmtId="2" fontId="0" fillId="0" borderId="56" xfId="0" applyNumberFormat="1" applyBorder="1" applyProtection="1">
      <protection locked="0"/>
    </xf>
    <xf numFmtId="2" fontId="0" fillId="6" borderId="55" xfId="0" applyNumberFormat="1" applyFill="1" applyBorder="1"/>
    <xf numFmtId="0" fontId="3" fillId="13" borderId="5" xfId="0" applyFont="1" applyFill="1" applyBorder="1"/>
    <xf numFmtId="0" fontId="3" fillId="13" borderId="1" xfId="0" applyFont="1" applyFill="1" applyBorder="1"/>
    <xf numFmtId="0" fontId="3" fillId="13" borderId="46" xfId="0" applyFont="1" applyFill="1" applyBorder="1"/>
    <xf numFmtId="0" fontId="4" fillId="13" borderId="47" xfId="0" applyFont="1" applyFill="1" applyBorder="1"/>
    <xf numFmtId="0" fontId="17" fillId="0" borderId="59" xfId="0" applyFont="1" applyBorder="1"/>
    <xf numFmtId="0" fontId="17" fillId="0" borderId="60" xfId="0" applyFont="1" applyBorder="1"/>
    <xf numFmtId="0" fontId="17" fillId="0" borderId="61" xfId="0" applyFont="1" applyBorder="1"/>
    <xf numFmtId="0" fontId="17" fillId="0" borderId="0" xfId="0" applyFont="1"/>
    <xf numFmtId="0" fontId="17" fillId="0" borderId="62" xfId="0" applyFont="1" applyBorder="1"/>
    <xf numFmtId="0" fontId="17" fillId="0" borderId="63" xfId="0" applyFont="1" applyBorder="1"/>
    <xf numFmtId="0" fontId="17" fillId="0" borderId="64" xfId="0" applyFont="1" applyBorder="1"/>
    <xf numFmtId="0" fontId="17" fillId="0" borderId="65" xfId="0" applyFont="1" applyBorder="1"/>
    <xf numFmtId="0" fontId="17" fillId="0" borderId="58" xfId="0" applyFont="1" applyBorder="1"/>
    <xf numFmtId="2" fontId="3" fillId="0" borderId="0" xfId="0" applyNumberFormat="1" applyFont="1" applyAlignment="1">
      <alignment horizontal="right"/>
    </xf>
    <xf numFmtId="2" fontId="3" fillId="0" borderId="0" xfId="0" applyNumberFormat="1" applyFont="1"/>
    <xf numFmtId="0" fontId="3" fillId="11" borderId="11" xfId="0" applyFont="1" applyFill="1" applyBorder="1"/>
    <xf numFmtId="0" fontId="8" fillId="8" borderId="31" xfId="0" applyFont="1" applyFill="1" applyBorder="1"/>
    <xf numFmtId="0" fontId="4" fillId="0" borderId="31" xfId="0" applyFont="1" applyBorder="1"/>
    <xf numFmtId="2" fontId="3" fillId="11" borderId="11" xfId="0" applyNumberFormat="1" applyFont="1" applyFill="1" applyBorder="1"/>
    <xf numFmtId="0" fontId="0" fillId="0" borderId="0" xfId="0" applyAlignment="1">
      <alignment horizontal="left" wrapText="1"/>
    </xf>
    <xf numFmtId="0" fontId="7" fillId="0" borderId="2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8" borderId="32" xfId="0" applyFont="1" applyFill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2" fontId="0" fillId="2" borderId="5" xfId="0" applyNumberFormat="1" applyFill="1" applyBorder="1"/>
    <xf numFmtId="2" fontId="0" fillId="2" borderId="1" xfId="0" applyNumberFormat="1" applyFill="1" applyBorder="1"/>
    <xf numFmtId="0" fontId="0" fillId="0" borderId="48" xfId="0" applyBorder="1" applyAlignment="1">
      <alignment horizontal="center"/>
    </xf>
    <xf numFmtId="2" fontId="0" fillId="2" borderId="46" xfId="0" applyNumberFormat="1" applyFill="1" applyBorder="1"/>
    <xf numFmtId="2" fontId="0" fillId="2" borderId="47" xfId="0" applyNumberFormat="1" applyFill="1" applyBorder="1"/>
    <xf numFmtId="0" fontId="4" fillId="0" borderId="58" xfId="0" applyFont="1" applyBorder="1" applyAlignment="1">
      <alignment horizontal="left" vertical="top" wrapText="1"/>
    </xf>
    <xf numFmtId="0" fontId="4" fillId="0" borderId="59" xfId="0" applyFont="1" applyBorder="1" applyAlignment="1">
      <alignment horizontal="left" vertical="top" wrapText="1"/>
    </xf>
    <xf numFmtId="0" fontId="4" fillId="0" borderId="60" xfId="0" applyFont="1" applyBorder="1" applyAlignment="1">
      <alignment horizontal="left" vertical="top" wrapText="1"/>
    </xf>
    <xf numFmtId="0" fontId="4" fillId="0" borderId="6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62" xfId="0" applyFont="1" applyBorder="1" applyAlignment="1">
      <alignment horizontal="left" vertical="top" wrapText="1"/>
    </xf>
    <xf numFmtId="0" fontId="4" fillId="0" borderId="63" xfId="0" applyFont="1" applyBorder="1" applyAlignment="1">
      <alignment horizontal="left" vertical="top" wrapText="1"/>
    </xf>
    <xf numFmtId="0" fontId="4" fillId="0" borderId="64" xfId="0" applyFont="1" applyBorder="1" applyAlignment="1">
      <alignment horizontal="left" vertical="top" wrapText="1"/>
    </xf>
    <xf numFmtId="0" fontId="4" fillId="0" borderId="65" xfId="0" applyFont="1" applyBorder="1" applyAlignment="1">
      <alignment horizontal="left" vertical="top" wrapText="1"/>
    </xf>
    <xf numFmtId="0" fontId="0" fillId="0" borderId="4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66" xfId="0" applyBorder="1" applyAlignment="1">
      <alignment horizontal="right"/>
    </xf>
    <xf numFmtId="2" fontId="0" fillId="2" borderId="24" xfId="0" applyNumberFormat="1" applyFill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0" fillId="0" borderId="2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20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0" xfId="0"/>
    <xf numFmtId="0" fontId="18" fillId="0" borderId="20" xfId="0" applyFont="1" applyBorder="1" applyAlignment="1">
      <alignment horizontal="center" vertical="center" textRotation="90" wrapText="1"/>
    </xf>
    <xf numFmtId="0" fontId="18" fillId="0" borderId="26" xfId="0" applyFont="1" applyBorder="1" applyAlignment="1">
      <alignment horizontal="center" vertical="center" textRotation="90" wrapText="1"/>
    </xf>
    <xf numFmtId="0" fontId="18" fillId="0" borderId="23" xfId="0" applyFont="1" applyBorder="1" applyAlignment="1">
      <alignment horizontal="center" vertical="center" textRotation="90" wrapText="1"/>
    </xf>
    <xf numFmtId="0" fontId="20" fillId="0" borderId="26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 textRotation="90"/>
    </xf>
    <xf numFmtId="0" fontId="8" fillId="0" borderId="26" xfId="0" applyFont="1" applyBorder="1" applyAlignment="1">
      <alignment horizontal="center" vertical="center" textRotation="90"/>
    </xf>
    <xf numFmtId="0" fontId="8" fillId="0" borderId="23" xfId="0" applyFont="1" applyBorder="1" applyAlignment="1">
      <alignment horizontal="center" vertical="center" textRotation="90"/>
    </xf>
    <xf numFmtId="0" fontId="19" fillId="0" borderId="2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19" fillId="0" borderId="11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0" fillId="0" borderId="1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textRotation="90" wrapText="1"/>
    </xf>
    <xf numFmtId="0" fontId="0" fillId="0" borderId="26" xfId="0" applyBorder="1" applyAlignment="1">
      <alignment horizontal="center" vertical="center" textRotation="90" wrapText="1"/>
    </xf>
    <xf numFmtId="0" fontId="0" fillId="0" borderId="23" xfId="0" applyBorder="1" applyAlignment="1">
      <alignment horizontal="center" vertical="center" textRotation="90" wrapText="1"/>
    </xf>
    <xf numFmtId="0" fontId="22" fillId="0" borderId="20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2" fontId="21" fillId="0" borderId="20" xfId="0" applyNumberFormat="1" applyFont="1" applyBorder="1" applyAlignment="1">
      <alignment horizontal="center" vertical="center" wrapText="1"/>
    </xf>
    <xf numFmtId="2" fontId="10" fillId="0" borderId="26" xfId="0" applyNumberFormat="1" applyFont="1" applyBorder="1" applyAlignment="1">
      <alignment horizontal="center"/>
    </xf>
    <xf numFmtId="2" fontId="10" fillId="0" borderId="23" xfId="0" applyNumberFormat="1" applyFont="1" applyBorder="1" applyAlignment="1">
      <alignment horizontal="center"/>
    </xf>
    <xf numFmtId="0" fontId="0" fillId="0" borderId="20" xfId="0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0" borderId="0" xfId="0" applyFont="1" applyAlignment="1">
      <alignment horizontal="left"/>
    </xf>
    <xf numFmtId="0" fontId="30" fillId="0" borderId="3" xfId="0" applyFont="1" applyBorder="1" applyAlignment="1">
      <alignment horizontal="center" wrapText="1"/>
    </xf>
    <xf numFmtId="0" fontId="31" fillId="0" borderId="3" xfId="0" applyFont="1" applyBorder="1" applyAlignment="1">
      <alignment horizontal="center" wrapText="1"/>
    </xf>
    <xf numFmtId="0" fontId="30" fillId="0" borderId="52" xfId="0" applyFont="1" applyBorder="1" applyAlignment="1">
      <alignment horizontal="center" wrapText="1"/>
    </xf>
    <xf numFmtId="169" fontId="30" fillId="0" borderId="3" xfId="0" applyNumberFormat="1" applyFont="1" applyBorder="1" applyAlignment="1">
      <alignment horizontal="center" wrapText="1"/>
    </xf>
    <xf numFmtId="169" fontId="30" fillId="0" borderId="52" xfId="0" applyNumberFormat="1" applyFont="1" applyBorder="1" applyAlignment="1">
      <alignment horizontal="center" wrapText="1"/>
    </xf>
    <xf numFmtId="0" fontId="34" fillId="0" borderId="3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2" fillId="0" borderId="24" xfId="0" applyFont="1" applyBorder="1" applyAlignment="1">
      <alignment wrapText="1"/>
    </xf>
    <xf numFmtId="0" fontId="32" fillId="0" borderId="1" xfId="0" applyFont="1" applyBorder="1" applyAlignment="1">
      <alignment wrapText="1"/>
    </xf>
  </cellXfs>
  <cellStyles count="8">
    <cellStyle name="Collegamento ipertestuale" xfId="6" builtinId="8"/>
    <cellStyle name="Euro" xfId="1" xr:uid="{00000000-0005-0000-0000-000000000000}"/>
    <cellStyle name="Euro 2" xfId="2" xr:uid="{00000000-0005-0000-0000-000001000000}"/>
    <cellStyle name="Euro 3" xfId="5" xr:uid="{2B247517-25BF-48E8-906A-256554ABFFE3}"/>
    <cellStyle name="Migliaia" xfId="4" builtinId="3"/>
    <cellStyle name="Migliaia 2" xfId="7" xr:uid="{2E403F45-3556-47BD-8491-D5A07B3092D7}"/>
    <cellStyle name="Normale" xfId="0" builtinId="0"/>
    <cellStyle name="Normale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tmp"/><Relationship Id="rId1" Type="http://schemas.openxmlformats.org/officeDocument/2006/relationships/image" Target="../media/image3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183</xdr:row>
      <xdr:rowOff>0</xdr:rowOff>
    </xdr:from>
    <xdr:to>
      <xdr:col>21</xdr:col>
      <xdr:colOff>219075</xdr:colOff>
      <xdr:row>194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16EC27A-FAD1-4E14-8EF6-A84C5615E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24900" y="22021800"/>
          <a:ext cx="6191250" cy="187642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194</xdr:row>
      <xdr:rowOff>0</xdr:rowOff>
    </xdr:from>
    <xdr:to>
      <xdr:col>21</xdr:col>
      <xdr:colOff>200025</xdr:colOff>
      <xdr:row>197</xdr:row>
      <xdr:rowOff>152400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139D0891-6141-45A9-BD5E-DC0C38745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24900" y="23898225"/>
          <a:ext cx="6172200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29260</xdr:colOff>
      <xdr:row>44</xdr:row>
      <xdr:rowOff>67679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843FC03D-2EE9-25F4-5198-A920651C5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06060" cy="71923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114300</xdr:rowOff>
    </xdr:from>
    <xdr:to>
      <xdr:col>7</xdr:col>
      <xdr:colOff>591228</xdr:colOff>
      <xdr:row>62</xdr:row>
      <xdr:rowOff>48023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03E31B7E-ACCD-A86F-FBA4-055DEAD39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39000"/>
          <a:ext cx="4858428" cy="2848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cloud.municipiumapp.it/s3/7346/allegati/determinan-753-del-20-11-2025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municipium-images-production.s3-eu-west-1.amazonaws.com/s3/7346/allegati/dgc_9_del_22-01-2022-determina_criteri_monetizzazione_standard.pdf" TargetMode="External"/><Relationship Id="rId1" Type="http://schemas.openxmlformats.org/officeDocument/2006/relationships/hyperlink" Target="https://municipium-images-production.s3-eu-west-1.amazonaws.com/s3/7346/allegati/dgc_9_del_22-01-2022-determina_criteri_monetizzazione_standard.pdf" TargetMode="External"/><Relationship Id="rId6" Type="http://schemas.openxmlformats.org/officeDocument/2006/relationships/hyperlink" Target="https://www.comune.torridelbenaco.vr.it/s3prod/uploads/ckeditor/attachments/2/7/5/8/4/27042015-021403.pdf" TargetMode="External"/><Relationship Id="rId5" Type="http://schemas.openxmlformats.org/officeDocument/2006/relationships/hyperlink" Target="https://municipium-images-production.s3-eu-west-1.amazonaws.com/s3/7346/allegati/tabella-dritti-di-segreteria-allegata-alla-d-g-c-n-69-del-04-05-2022.pdf" TargetMode="External"/><Relationship Id="rId4" Type="http://schemas.openxmlformats.org/officeDocument/2006/relationships/hyperlink" Target="https://municipium-images-production.s3-eu-west-1.amazonaws.com/s3/7346/allegati/d-c-c-n-69-del-22-12-2021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06"/>
  <sheetViews>
    <sheetView showGridLines="0" tabSelected="1" topLeftCell="A94" zoomScaleNormal="100" zoomScaleSheetLayoutView="100" workbookViewId="0">
      <selection activeCell="J119" sqref="J119"/>
    </sheetView>
  </sheetViews>
  <sheetFormatPr defaultRowHeight="12.75"/>
  <cols>
    <col min="1" max="1" width="11.140625" customWidth="1"/>
    <col min="2" max="2" width="17.7109375" bestFit="1" customWidth="1"/>
    <col min="3" max="3" width="14.5703125" customWidth="1"/>
    <col min="4" max="4" width="11.140625" customWidth="1"/>
    <col min="5" max="5" width="10.42578125" customWidth="1"/>
    <col min="6" max="6" width="11.7109375" customWidth="1"/>
    <col min="7" max="7" width="15.7109375" customWidth="1"/>
    <col min="8" max="8" width="11.5703125" customWidth="1"/>
    <col min="9" max="9" width="13.85546875" customWidth="1"/>
    <col min="10" max="10" width="11.85546875" customWidth="1"/>
    <col min="19" max="19" width="16.42578125" customWidth="1"/>
    <col min="23" max="23" width="0.7109375" customWidth="1"/>
  </cols>
  <sheetData>
    <row r="1" spans="1:19" ht="20.25">
      <c r="A1" s="396" t="s">
        <v>1</v>
      </c>
      <c r="B1" s="396"/>
      <c r="C1" s="396"/>
      <c r="D1" s="396"/>
      <c r="E1" s="396"/>
      <c r="F1" s="396"/>
      <c r="G1" s="396"/>
      <c r="H1" s="396"/>
      <c r="I1" s="396"/>
      <c r="J1" s="396"/>
      <c r="K1" s="45"/>
    </row>
    <row r="2" spans="1:19" ht="18.75">
      <c r="A2" s="397" t="s">
        <v>0</v>
      </c>
      <c r="B2" s="397"/>
      <c r="C2" s="397"/>
      <c r="D2" s="397"/>
      <c r="E2" s="397"/>
      <c r="F2" s="397"/>
      <c r="G2" s="397"/>
      <c r="H2" s="397"/>
      <c r="I2" s="397"/>
      <c r="J2" s="397"/>
      <c r="K2" s="46"/>
    </row>
    <row r="3" spans="1:19" ht="15.75">
      <c r="A3" s="47" t="s">
        <v>2</v>
      </c>
      <c r="B3" s="372"/>
      <c r="C3" s="372"/>
      <c r="D3" s="372"/>
      <c r="E3" s="372"/>
      <c r="F3" s="372"/>
      <c r="G3" s="372"/>
      <c r="H3" s="372"/>
      <c r="I3" s="373"/>
    </row>
    <row r="4" spans="1:19" ht="15.75">
      <c r="A4" s="48" t="s">
        <v>19</v>
      </c>
      <c r="B4" s="48"/>
      <c r="C4" s="48"/>
      <c r="D4" s="48"/>
      <c r="E4" s="48"/>
      <c r="F4" s="48"/>
      <c r="G4" s="48"/>
      <c r="H4" s="48"/>
      <c r="I4" s="48"/>
    </row>
    <row r="5" spans="1:19" ht="15.75">
      <c r="A5" s="48" t="s">
        <v>20</v>
      </c>
      <c r="B5" s="48"/>
      <c r="C5" s="48"/>
      <c r="D5" s="48"/>
      <c r="E5" s="48"/>
      <c r="F5" s="48"/>
      <c r="G5" s="48"/>
      <c r="H5" s="48"/>
      <c r="I5" s="48"/>
    </row>
    <row r="6" spans="1:19" ht="15.75">
      <c r="A6" s="47" t="s">
        <v>3</v>
      </c>
      <c r="B6" s="49"/>
      <c r="C6" s="372"/>
      <c r="D6" s="372"/>
      <c r="E6" s="372"/>
      <c r="F6" s="372"/>
      <c r="G6" s="372"/>
      <c r="H6" s="372"/>
      <c r="I6" s="373"/>
    </row>
    <row r="7" spans="1:19" ht="15.75">
      <c r="A7" s="47" t="s">
        <v>4</v>
      </c>
      <c r="B7" s="49"/>
      <c r="C7" s="49"/>
      <c r="D7" s="49"/>
      <c r="E7" s="49"/>
      <c r="F7" s="49"/>
      <c r="G7" s="49"/>
      <c r="H7" s="49"/>
      <c r="I7" s="50"/>
    </row>
    <row r="8" spans="1:19" ht="15.75">
      <c r="A8" s="47" t="s">
        <v>5</v>
      </c>
      <c r="B8" s="49"/>
      <c r="C8" s="49"/>
      <c r="D8" s="49"/>
      <c r="E8" s="49"/>
      <c r="F8" s="49"/>
      <c r="G8" s="49"/>
      <c r="H8" s="49"/>
      <c r="I8" s="50"/>
    </row>
    <row r="9" spans="1:19" ht="15.75">
      <c r="A9" s="47" t="s">
        <v>6</v>
      </c>
      <c r="B9" s="49"/>
      <c r="C9" s="372"/>
      <c r="D9" s="372"/>
      <c r="E9" s="372"/>
      <c r="F9" s="372"/>
      <c r="G9" s="372"/>
      <c r="H9" s="372"/>
      <c r="I9" s="373"/>
    </row>
    <row r="10" spans="1:19" ht="13.5" thickBot="1"/>
    <row r="11" spans="1:19" ht="15.75">
      <c r="A11" s="51" t="s">
        <v>24</v>
      </c>
      <c r="B11" s="51"/>
      <c r="C11" s="81" t="s">
        <v>25</v>
      </c>
      <c r="D11" s="82"/>
      <c r="E11" s="83" t="s">
        <v>26</v>
      </c>
      <c r="F11" s="168"/>
      <c r="G11" s="81" t="s">
        <v>27</v>
      </c>
      <c r="H11" s="81"/>
      <c r="I11" s="52"/>
      <c r="J11" s="364" t="s">
        <v>478</v>
      </c>
      <c r="K11" s="356"/>
      <c r="L11" s="356"/>
      <c r="M11" s="356"/>
      <c r="N11" s="356"/>
      <c r="O11" s="356"/>
      <c r="P11" s="356"/>
      <c r="Q11" s="356"/>
      <c r="R11" s="356"/>
      <c r="S11" s="357"/>
    </row>
    <row r="12" spans="1:19" ht="15.75">
      <c r="A12" s="53"/>
      <c r="B12" s="54"/>
      <c r="C12" s="84" t="s">
        <v>28</v>
      </c>
      <c r="D12" s="85"/>
      <c r="E12" s="86" t="s">
        <v>26</v>
      </c>
      <c r="F12" s="336"/>
      <c r="G12" s="87" t="s">
        <v>27</v>
      </c>
      <c r="H12" s="88"/>
      <c r="I12" s="57"/>
      <c r="J12" s="358" t="s">
        <v>483</v>
      </c>
      <c r="K12" s="359"/>
      <c r="L12" s="359"/>
      <c r="M12" s="359"/>
      <c r="N12" s="359"/>
      <c r="O12" s="359"/>
      <c r="P12" s="359"/>
      <c r="Q12" s="359"/>
      <c r="R12" s="359"/>
      <c r="S12" s="360"/>
    </row>
    <row r="13" spans="1:19" ht="16.5" thickBot="1">
      <c r="A13" s="55" t="s">
        <v>29</v>
      </c>
      <c r="B13" s="54"/>
      <c r="C13" s="56"/>
      <c r="D13" s="54"/>
      <c r="E13" s="11" t="s">
        <v>26</v>
      </c>
      <c r="F13" s="54">
        <v>304.33999999999997</v>
      </c>
      <c r="G13" s="53" t="s">
        <v>30</v>
      </c>
      <c r="H13" s="56"/>
      <c r="I13" s="57"/>
      <c r="J13" s="361" t="s">
        <v>479</v>
      </c>
      <c r="K13" s="362"/>
      <c r="L13" s="362"/>
      <c r="M13" s="362"/>
      <c r="N13" s="362"/>
      <c r="O13" s="362"/>
      <c r="P13" s="362"/>
      <c r="Q13" s="362"/>
      <c r="R13" s="362"/>
      <c r="S13" s="363"/>
    </row>
    <row r="14" spans="1:19">
      <c r="A14" s="59" t="s">
        <v>135</v>
      </c>
    </row>
    <row r="15" spans="1:19" ht="14.25" customHeight="1">
      <c r="A15" s="60" t="s">
        <v>7</v>
      </c>
      <c r="B15" s="60" t="s">
        <v>8</v>
      </c>
      <c r="C15" s="60" t="s">
        <v>9</v>
      </c>
      <c r="D15" s="60" t="s">
        <v>10</v>
      </c>
      <c r="E15" s="60" t="s">
        <v>11</v>
      </c>
      <c r="F15" s="60" t="s">
        <v>12</v>
      </c>
      <c r="G15" s="60" t="s">
        <v>13</v>
      </c>
      <c r="H15" s="60" t="s">
        <v>14</v>
      </c>
      <c r="I15" s="80" t="s">
        <v>87</v>
      </c>
      <c r="J15" s="101"/>
    </row>
    <row r="16" spans="1:19" ht="14.25" customHeight="1">
      <c r="A16" s="354"/>
      <c r="B16" s="355"/>
      <c r="C16" s="61"/>
      <c r="D16" s="110"/>
      <c r="E16" s="169"/>
      <c r="F16" s="111">
        <f t="shared" ref="F16:F22" si="0">D16*0.6</f>
        <v>0</v>
      </c>
      <c r="G16" s="169"/>
      <c r="H16" s="42">
        <f t="shared" ref="H16:H21" si="1">F16*G16</f>
        <v>0</v>
      </c>
      <c r="I16" s="178"/>
      <c r="J16" s="174"/>
    </row>
    <row r="17" spans="1:10" ht="14.25" customHeight="1">
      <c r="A17" s="175"/>
      <c r="B17" s="176"/>
      <c r="C17" s="61"/>
      <c r="D17" s="110"/>
      <c r="E17" s="169"/>
      <c r="F17" s="111">
        <f t="shared" si="0"/>
        <v>0</v>
      </c>
      <c r="G17" s="169"/>
      <c r="H17" s="42">
        <f t="shared" si="1"/>
        <v>0</v>
      </c>
      <c r="I17" s="178"/>
      <c r="J17" s="174"/>
    </row>
    <row r="18" spans="1:10" ht="14.25" customHeight="1">
      <c r="A18" s="175"/>
      <c r="B18" s="176"/>
      <c r="C18" s="61"/>
      <c r="D18" s="110"/>
      <c r="E18" s="169"/>
      <c r="F18" s="111">
        <f t="shared" si="0"/>
        <v>0</v>
      </c>
      <c r="G18" s="169"/>
      <c r="H18" s="42">
        <f t="shared" si="1"/>
        <v>0</v>
      </c>
      <c r="I18" s="178"/>
      <c r="J18" s="174"/>
    </row>
    <row r="19" spans="1:10" ht="14.25" customHeight="1">
      <c r="A19" s="175"/>
      <c r="B19" s="176"/>
      <c r="C19" s="61"/>
      <c r="D19" s="110"/>
      <c r="E19" s="169"/>
      <c r="F19" s="111">
        <f t="shared" si="0"/>
        <v>0</v>
      </c>
      <c r="G19" s="169"/>
      <c r="H19" s="42">
        <f t="shared" si="1"/>
        <v>0</v>
      </c>
      <c r="I19" s="178"/>
      <c r="J19" s="174"/>
    </row>
    <row r="20" spans="1:10" ht="14.25" customHeight="1">
      <c r="A20" s="175"/>
      <c r="B20" s="176"/>
      <c r="C20" s="61"/>
      <c r="D20" s="110"/>
      <c r="E20" s="169"/>
      <c r="F20" s="111">
        <f t="shared" si="0"/>
        <v>0</v>
      </c>
      <c r="G20" s="169"/>
      <c r="H20" s="42">
        <f t="shared" si="1"/>
        <v>0</v>
      </c>
      <c r="I20" s="178"/>
      <c r="J20" s="174"/>
    </row>
    <row r="21" spans="1:10" ht="14.25" customHeight="1">
      <c r="A21" s="175"/>
      <c r="B21" s="176"/>
      <c r="C21" s="61"/>
      <c r="D21" s="110"/>
      <c r="E21" s="169"/>
      <c r="F21" s="111">
        <f t="shared" si="0"/>
        <v>0</v>
      </c>
      <c r="G21" s="169"/>
      <c r="H21" s="42">
        <f t="shared" si="1"/>
        <v>0</v>
      </c>
      <c r="I21" s="178"/>
      <c r="J21" s="174"/>
    </row>
    <row r="22" spans="1:10" ht="14.25" customHeight="1">
      <c r="A22" s="175"/>
      <c r="B22" s="176"/>
      <c r="C22" s="61"/>
      <c r="D22" s="110"/>
      <c r="E22" s="169"/>
      <c r="F22" s="111">
        <f t="shared" si="0"/>
        <v>0</v>
      </c>
      <c r="G22" s="169"/>
      <c r="H22" s="42">
        <f t="shared" ref="H22:H27" si="2">F22*G22</f>
        <v>0</v>
      </c>
      <c r="I22" s="178"/>
      <c r="J22" s="174"/>
    </row>
    <row r="23" spans="1:10" ht="14.25" customHeight="1">
      <c r="A23" s="175"/>
      <c r="B23" s="176"/>
      <c r="C23" s="61"/>
      <c r="D23" s="110"/>
      <c r="E23" s="169"/>
      <c r="F23" s="111">
        <f t="shared" ref="F23:F27" si="3">D23*0.6</f>
        <v>0</v>
      </c>
      <c r="G23" s="169"/>
      <c r="H23" s="42">
        <f t="shared" si="2"/>
        <v>0</v>
      </c>
      <c r="I23" s="178"/>
      <c r="J23" s="174"/>
    </row>
    <row r="24" spans="1:10" ht="14.25" customHeight="1">
      <c r="A24" s="175"/>
      <c r="B24" s="176"/>
      <c r="C24" s="343"/>
      <c r="D24" s="110"/>
      <c r="E24" s="169"/>
      <c r="F24" s="111">
        <f t="shared" si="3"/>
        <v>0</v>
      </c>
      <c r="G24" s="169"/>
      <c r="H24" s="42">
        <f t="shared" si="2"/>
        <v>0</v>
      </c>
      <c r="I24" s="178"/>
      <c r="J24" s="174"/>
    </row>
    <row r="25" spans="1:10" ht="14.25" customHeight="1">
      <c r="A25" s="175"/>
      <c r="B25" s="176"/>
      <c r="C25" s="61"/>
      <c r="D25" s="110"/>
      <c r="E25" s="169"/>
      <c r="F25" s="111">
        <f t="shared" si="3"/>
        <v>0</v>
      </c>
      <c r="G25" s="169"/>
      <c r="H25" s="42">
        <f t="shared" si="2"/>
        <v>0</v>
      </c>
      <c r="I25" s="178"/>
      <c r="J25" s="174"/>
    </row>
    <row r="26" spans="1:10" ht="14.25" customHeight="1">
      <c r="A26" s="175"/>
      <c r="B26" s="176"/>
      <c r="C26" s="61"/>
      <c r="D26" s="110"/>
      <c r="E26" s="169"/>
      <c r="F26" s="111">
        <f t="shared" si="3"/>
        <v>0</v>
      </c>
      <c r="G26" s="169"/>
      <c r="H26" s="42">
        <f t="shared" si="2"/>
        <v>0</v>
      </c>
      <c r="I26" s="178"/>
      <c r="J26" s="174"/>
    </row>
    <row r="27" spans="1:10" ht="14.25" customHeight="1">
      <c r="A27" s="175"/>
      <c r="B27" s="176"/>
      <c r="C27" s="343"/>
      <c r="D27" s="110"/>
      <c r="E27" s="169"/>
      <c r="F27" s="111">
        <f t="shared" si="3"/>
        <v>0</v>
      </c>
      <c r="G27" s="177"/>
      <c r="H27" s="42">
        <f t="shared" si="2"/>
        <v>0</v>
      </c>
      <c r="I27" s="178"/>
      <c r="J27" s="174"/>
    </row>
    <row r="28" spans="1:10" ht="14.25" customHeight="1">
      <c r="A28" s="175"/>
      <c r="B28" s="176"/>
      <c r="C28" s="343"/>
      <c r="D28" s="110"/>
      <c r="E28" s="169"/>
      <c r="F28" s="111">
        <f t="shared" ref="F28:F32" si="4">D28*0.6</f>
        <v>0</v>
      </c>
      <c r="G28" s="169"/>
      <c r="H28" s="42">
        <f t="shared" ref="H28:H32" si="5">F28*G28</f>
        <v>0</v>
      </c>
      <c r="I28" s="178"/>
      <c r="J28" s="174"/>
    </row>
    <row r="29" spans="1:10" ht="14.25" customHeight="1">
      <c r="A29" s="175"/>
      <c r="B29" s="176"/>
      <c r="C29" s="343"/>
      <c r="D29" s="110"/>
      <c r="E29" s="169"/>
      <c r="F29" s="111">
        <f t="shared" si="4"/>
        <v>0</v>
      </c>
      <c r="G29" s="177"/>
      <c r="H29" s="42">
        <f t="shared" si="5"/>
        <v>0</v>
      </c>
      <c r="I29" s="178"/>
      <c r="J29" s="174"/>
    </row>
    <row r="30" spans="1:10" ht="14.25" customHeight="1">
      <c r="A30" s="175"/>
      <c r="B30" s="176"/>
      <c r="C30" s="343"/>
      <c r="D30" s="110"/>
      <c r="E30" s="169"/>
      <c r="F30" s="111">
        <f t="shared" si="4"/>
        <v>0</v>
      </c>
      <c r="G30" s="169"/>
      <c r="H30" s="42">
        <f t="shared" si="5"/>
        <v>0</v>
      </c>
      <c r="I30" s="178"/>
      <c r="J30" s="174"/>
    </row>
    <row r="31" spans="1:10" ht="14.25" customHeight="1">
      <c r="A31" s="175"/>
      <c r="B31" s="176"/>
      <c r="C31" s="343"/>
      <c r="D31" s="110"/>
      <c r="E31" s="169"/>
      <c r="F31" s="111">
        <f t="shared" si="4"/>
        <v>0</v>
      </c>
      <c r="G31" s="177"/>
      <c r="H31" s="42">
        <f t="shared" si="5"/>
        <v>0</v>
      </c>
      <c r="I31" s="178"/>
      <c r="J31" s="174"/>
    </row>
    <row r="32" spans="1:10" ht="14.25" customHeight="1">
      <c r="A32" s="175"/>
      <c r="B32" s="176"/>
      <c r="C32" s="343"/>
      <c r="D32" s="110"/>
      <c r="E32" s="169"/>
      <c r="F32" s="111">
        <f t="shared" si="4"/>
        <v>0</v>
      </c>
      <c r="G32" s="169"/>
      <c r="H32" s="42">
        <f t="shared" si="5"/>
        <v>0</v>
      </c>
      <c r="I32" s="178"/>
      <c r="J32" s="174"/>
    </row>
    <row r="33" spans="1:9" ht="14.25" customHeight="1">
      <c r="A33" s="175"/>
      <c r="B33" s="176"/>
      <c r="C33" s="344"/>
      <c r="D33" s="61"/>
      <c r="E33" s="164"/>
      <c r="F33" s="177"/>
      <c r="G33" s="165"/>
      <c r="H33" s="166">
        <f>E33*G33</f>
        <v>0</v>
      </c>
      <c r="I33" s="178"/>
    </row>
    <row r="34" spans="1:9" ht="14.25" customHeight="1">
      <c r="A34" s="175"/>
      <c r="B34" s="176"/>
      <c r="C34" s="344"/>
      <c r="D34" s="61"/>
      <c r="E34" s="164"/>
      <c r="F34" s="177"/>
      <c r="G34" s="165"/>
      <c r="H34" s="166">
        <f t="shared" ref="H34:H78" si="6">E34*G34</f>
        <v>0</v>
      </c>
      <c r="I34" s="178"/>
    </row>
    <row r="35" spans="1:9" ht="14.25" customHeight="1">
      <c r="A35" s="175"/>
      <c r="B35" s="176"/>
      <c r="C35" s="344"/>
      <c r="D35" s="61"/>
      <c r="E35" s="164"/>
      <c r="F35" s="177"/>
      <c r="G35" s="165"/>
      <c r="H35" s="166">
        <f t="shared" si="6"/>
        <v>0</v>
      </c>
      <c r="I35" s="178"/>
    </row>
    <row r="36" spans="1:9" ht="14.25" customHeight="1">
      <c r="A36" s="175"/>
      <c r="B36" s="176"/>
      <c r="C36" s="344"/>
      <c r="D36" s="61"/>
      <c r="E36" s="164"/>
      <c r="F36" s="177"/>
      <c r="G36" s="165"/>
      <c r="H36" s="166">
        <f t="shared" si="6"/>
        <v>0</v>
      </c>
      <c r="I36" s="178"/>
    </row>
    <row r="37" spans="1:9" ht="14.25" customHeight="1">
      <c r="A37" s="175"/>
      <c r="B37" s="176"/>
      <c r="C37" s="344"/>
      <c r="D37" s="61"/>
      <c r="E37" s="164"/>
      <c r="F37" s="177"/>
      <c r="G37" s="165"/>
      <c r="H37" s="166">
        <f t="shared" si="6"/>
        <v>0</v>
      </c>
      <c r="I37" s="178"/>
    </row>
    <row r="38" spans="1:9" ht="14.25" customHeight="1">
      <c r="A38" s="175"/>
      <c r="B38" s="176"/>
      <c r="C38" s="344"/>
      <c r="D38" s="61"/>
      <c r="E38" s="164"/>
      <c r="F38" s="177"/>
      <c r="G38" s="165"/>
      <c r="H38" s="166">
        <f t="shared" si="6"/>
        <v>0</v>
      </c>
      <c r="I38" s="178"/>
    </row>
    <row r="39" spans="1:9" ht="14.25" customHeight="1">
      <c r="A39" s="175"/>
      <c r="B39" s="176"/>
      <c r="C39" s="344"/>
      <c r="D39" s="61"/>
      <c r="E39" s="164"/>
      <c r="F39" s="177"/>
      <c r="G39" s="165"/>
      <c r="H39" s="166">
        <f t="shared" si="6"/>
        <v>0</v>
      </c>
      <c r="I39" s="178"/>
    </row>
    <row r="40" spans="1:9" ht="14.25" customHeight="1">
      <c r="A40" s="175"/>
      <c r="B40" s="176"/>
      <c r="C40" s="108"/>
      <c r="D40" s="61"/>
      <c r="E40" s="164"/>
      <c r="F40" s="177"/>
      <c r="G40" s="165"/>
      <c r="H40" s="166">
        <f t="shared" si="6"/>
        <v>0</v>
      </c>
      <c r="I40" s="178"/>
    </row>
    <row r="41" spans="1:9" ht="14.25" customHeight="1">
      <c r="A41" s="175"/>
      <c r="B41" s="176"/>
      <c r="C41" s="108"/>
      <c r="D41" s="61"/>
      <c r="E41" s="164"/>
      <c r="F41" s="177"/>
      <c r="G41" s="165"/>
      <c r="H41" s="166">
        <f t="shared" si="6"/>
        <v>0</v>
      </c>
      <c r="I41" s="178"/>
    </row>
    <row r="42" spans="1:9" ht="14.25" customHeight="1">
      <c r="A42" s="175"/>
      <c r="B42" s="176"/>
      <c r="C42" s="108"/>
      <c r="D42" s="61"/>
      <c r="E42" s="164"/>
      <c r="F42" s="177"/>
      <c r="G42" s="165"/>
      <c r="H42" s="166">
        <f t="shared" si="6"/>
        <v>0</v>
      </c>
      <c r="I42" s="178"/>
    </row>
    <row r="43" spans="1:9" ht="14.25" customHeight="1">
      <c r="A43" s="175"/>
      <c r="B43" s="176"/>
      <c r="C43" s="108"/>
      <c r="D43" s="61"/>
      <c r="E43" s="164"/>
      <c r="F43" s="177"/>
      <c r="G43" s="165"/>
      <c r="H43" s="166">
        <f t="shared" si="6"/>
        <v>0</v>
      </c>
      <c r="I43" s="178"/>
    </row>
    <row r="44" spans="1:9" ht="14.25" customHeight="1">
      <c r="A44" s="175"/>
      <c r="B44" s="176"/>
      <c r="C44" s="108"/>
      <c r="D44" s="61"/>
      <c r="E44" s="164"/>
      <c r="F44" s="177"/>
      <c r="G44" s="165"/>
      <c r="H44" s="166">
        <f t="shared" si="6"/>
        <v>0</v>
      </c>
      <c r="I44" s="178"/>
    </row>
    <row r="45" spans="1:9" ht="14.25" customHeight="1">
      <c r="A45" s="175"/>
      <c r="B45" s="176"/>
      <c r="C45" s="108"/>
      <c r="D45" s="61"/>
      <c r="E45" s="164"/>
      <c r="F45" s="177"/>
      <c r="G45" s="165"/>
      <c r="H45" s="166">
        <f t="shared" si="6"/>
        <v>0</v>
      </c>
      <c r="I45" s="178"/>
    </row>
    <row r="46" spans="1:9" ht="14.25" customHeight="1">
      <c r="A46" s="175"/>
      <c r="B46" s="176"/>
      <c r="C46" s="108"/>
      <c r="D46" s="61"/>
      <c r="E46" s="164"/>
      <c r="F46" s="177"/>
      <c r="G46" s="165"/>
      <c r="H46" s="166">
        <f t="shared" si="6"/>
        <v>0</v>
      </c>
      <c r="I46" s="178"/>
    </row>
    <row r="47" spans="1:9" ht="14.25" customHeight="1">
      <c r="A47" s="175"/>
      <c r="B47" s="176"/>
      <c r="C47" s="108"/>
      <c r="D47" s="61"/>
      <c r="E47" s="164"/>
      <c r="F47" s="177"/>
      <c r="G47" s="165"/>
      <c r="H47" s="166">
        <f t="shared" si="6"/>
        <v>0</v>
      </c>
      <c r="I47" s="178"/>
    </row>
    <row r="48" spans="1:9" ht="14.25" customHeight="1">
      <c r="A48" s="175"/>
      <c r="B48" s="176"/>
      <c r="C48" s="108"/>
      <c r="D48" s="61"/>
      <c r="E48" s="164"/>
      <c r="F48" s="177"/>
      <c r="G48" s="165"/>
      <c r="H48" s="166">
        <f t="shared" si="6"/>
        <v>0</v>
      </c>
      <c r="I48" s="178"/>
    </row>
    <row r="49" spans="1:9" ht="14.25" customHeight="1">
      <c r="A49" s="175"/>
      <c r="B49" s="176"/>
      <c r="C49" s="108"/>
      <c r="D49" s="61"/>
      <c r="E49" s="164"/>
      <c r="F49" s="177"/>
      <c r="G49" s="165"/>
      <c r="H49" s="166">
        <f t="shared" si="6"/>
        <v>0</v>
      </c>
      <c r="I49" s="178"/>
    </row>
    <row r="50" spans="1:9" ht="14.25" customHeight="1">
      <c r="A50" s="175"/>
      <c r="B50" s="176"/>
      <c r="C50" s="108"/>
      <c r="D50" s="61"/>
      <c r="E50" s="164"/>
      <c r="F50" s="177"/>
      <c r="G50" s="165"/>
      <c r="H50" s="166">
        <f t="shared" si="6"/>
        <v>0</v>
      </c>
      <c r="I50" s="178"/>
    </row>
    <row r="51" spans="1:9" ht="14.25" customHeight="1">
      <c r="A51" s="175"/>
      <c r="B51" s="176"/>
      <c r="C51" s="108"/>
      <c r="D51" s="61"/>
      <c r="E51" s="164"/>
      <c r="F51" s="177"/>
      <c r="G51" s="165"/>
      <c r="H51" s="166">
        <f t="shared" si="6"/>
        <v>0</v>
      </c>
      <c r="I51" s="178"/>
    </row>
    <row r="52" spans="1:9" ht="14.25" customHeight="1">
      <c r="A52" s="175"/>
      <c r="B52" s="176"/>
      <c r="C52" s="108"/>
      <c r="D52" s="61"/>
      <c r="E52" s="164"/>
      <c r="F52" s="177"/>
      <c r="G52" s="165"/>
      <c r="H52" s="166">
        <f t="shared" si="6"/>
        <v>0</v>
      </c>
      <c r="I52" s="178"/>
    </row>
    <row r="53" spans="1:9" ht="14.25" customHeight="1">
      <c r="A53" s="175"/>
      <c r="B53" s="176"/>
      <c r="C53" s="108"/>
      <c r="D53" s="61"/>
      <c r="E53" s="164"/>
      <c r="F53" s="177"/>
      <c r="G53" s="165"/>
      <c r="H53" s="166">
        <f t="shared" si="6"/>
        <v>0</v>
      </c>
      <c r="I53" s="178"/>
    </row>
    <row r="54" spans="1:9" ht="14.25" customHeight="1">
      <c r="A54" s="175"/>
      <c r="B54" s="176"/>
      <c r="C54" s="108"/>
      <c r="D54" s="61"/>
      <c r="E54" s="164"/>
      <c r="F54" s="177"/>
      <c r="G54" s="165"/>
      <c r="H54" s="166">
        <f t="shared" si="6"/>
        <v>0</v>
      </c>
      <c r="I54" s="178"/>
    </row>
    <row r="55" spans="1:9" ht="14.25" customHeight="1">
      <c r="A55" s="175"/>
      <c r="B55" s="176"/>
      <c r="C55" s="108"/>
      <c r="D55" s="61"/>
      <c r="E55" s="164"/>
      <c r="F55" s="177"/>
      <c r="G55" s="165"/>
      <c r="H55" s="166">
        <f t="shared" si="6"/>
        <v>0</v>
      </c>
      <c r="I55" s="178"/>
    </row>
    <row r="56" spans="1:9" ht="14.25" customHeight="1">
      <c r="A56" s="175"/>
      <c r="B56" s="176"/>
      <c r="C56" s="108"/>
      <c r="D56" s="61"/>
      <c r="E56" s="164"/>
      <c r="F56" s="177"/>
      <c r="G56" s="165"/>
      <c r="H56" s="166">
        <f t="shared" si="6"/>
        <v>0</v>
      </c>
      <c r="I56" s="178"/>
    </row>
    <row r="57" spans="1:9" ht="14.25" customHeight="1">
      <c r="A57" s="175"/>
      <c r="B57" s="176"/>
      <c r="C57" s="108"/>
      <c r="D57" s="61"/>
      <c r="E57" s="164"/>
      <c r="F57" s="177"/>
      <c r="G57" s="165"/>
      <c r="H57" s="166">
        <f t="shared" si="6"/>
        <v>0</v>
      </c>
      <c r="I57" s="178"/>
    </row>
    <row r="58" spans="1:9" ht="14.25" customHeight="1">
      <c r="A58" s="175"/>
      <c r="B58" s="176"/>
      <c r="C58" s="108"/>
      <c r="D58" s="61"/>
      <c r="E58" s="164"/>
      <c r="F58" s="177"/>
      <c r="G58" s="165"/>
      <c r="H58" s="166">
        <f t="shared" si="6"/>
        <v>0</v>
      </c>
      <c r="I58" s="178"/>
    </row>
    <row r="59" spans="1:9" ht="14.25" customHeight="1">
      <c r="A59" s="175"/>
      <c r="B59" s="176"/>
      <c r="C59" s="108"/>
      <c r="D59" s="61"/>
      <c r="E59" s="164"/>
      <c r="F59" s="177"/>
      <c r="G59" s="165"/>
      <c r="H59" s="166">
        <f t="shared" si="6"/>
        <v>0</v>
      </c>
      <c r="I59" s="178"/>
    </row>
    <row r="60" spans="1:9" ht="14.25" customHeight="1">
      <c r="A60" s="175"/>
      <c r="B60" s="176"/>
      <c r="C60" s="108"/>
      <c r="D60" s="61"/>
      <c r="E60" s="164"/>
      <c r="F60" s="177"/>
      <c r="G60" s="165"/>
      <c r="H60" s="166">
        <f t="shared" si="6"/>
        <v>0</v>
      </c>
      <c r="I60" s="178"/>
    </row>
    <row r="61" spans="1:9" ht="14.25" customHeight="1">
      <c r="A61" s="175"/>
      <c r="B61" s="176"/>
      <c r="C61" s="108"/>
      <c r="D61" s="61"/>
      <c r="E61" s="164"/>
      <c r="F61" s="177"/>
      <c r="G61" s="165"/>
      <c r="H61" s="166">
        <f t="shared" si="6"/>
        <v>0</v>
      </c>
      <c r="I61" s="178"/>
    </row>
    <row r="62" spans="1:9" ht="14.25" customHeight="1">
      <c r="A62" s="175"/>
      <c r="B62" s="176"/>
      <c r="C62" s="108"/>
      <c r="D62" s="61"/>
      <c r="E62" s="164"/>
      <c r="F62" s="177"/>
      <c r="G62" s="165"/>
      <c r="H62" s="166">
        <f t="shared" si="6"/>
        <v>0</v>
      </c>
      <c r="I62" s="178"/>
    </row>
    <row r="63" spans="1:9" ht="14.25" customHeight="1">
      <c r="A63" s="175"/>
      <c r="B63" s="176"/>
      <c r="C63" s="108"/>
      <c r="D63" s="61"/>
      <c r="E63" s="164"/>
      <c r="F63" s="177"/>
      <c r="G63" s="165"/>
      <c r="H63" s="166">
        <f t="shared" si="6"/>
        <v>0</v>
      </c>
      <c r="I63" s="178"/>
    </row>
    <row r="64" spans="1:9" ht="14.25" customHeight="1">
      <c r="A64" s="175"/>
      <c r="B64" s="176"/>
      <c r="C64" s="108"/>
      <c r="D64" s="61"/>
      <c r="E64" s="164"/>
      <c r="F64" s="177"/>
      <c r="G64" s="165"/>
      <c r="H64" s="166">
        <f t="shared" si="6"/>
        <v>0</v>
      </c>
      <c r="I64" s="178"/>
    </row>
    <row r="65" spans="1:9" ht="14.25" customHeight="1">
      <c r="A65" s="175"/>
      <c r="B65" s="176"/>
      <c r="C65" s="108"/>
      <c r="D65" s="61"/>
      <c r="E65" s="164"/>
      <c r="F65" s="177"/>
      <c r="G65" s="165"/>
      <c r="H65" s="166">
        <f t="shared" si="6"/>
        <v>0</v>
      </c>
      <c r="I65" s="178"/>
    </row>
    <row r="66" spans="1:9" ht="14.25" customHeight="1">
      <c r="A66" s="175"/>
      <c r="B66" s="176"/>
      <c r="C66" s="108"/>
      <c r="D66" s="61"/>
      <c r="E66" s="164"/>
      <c r="F66" s="177"/>
      <c r="G66" s="165"/>
      <c r="H66" s="166">
        <f t="shared" si="6"/>
        <v>0</v>
      </c>
      <c r="I66" s="178"/>
    </row>
    <row r="67" spans="1:9" ht="14.25" customHeight="1">
      <c r="A67" s="175"/>
      <c r="B67" s="176"/>
      <c r="C67" s="108"/>
      <c r="D67" s="61"/>
      <c r="E67" s="164"/>
      <c r="F67" s="177"/>
      <c r="G67" s="165"/>
      <c r="H67" s="166">
        <f t="shared" si="6"/>
        <v>0</v>
      </c>
      <c r="I67" s="178"/>
    </row>
    <row r="68" spans="1:9" ht="14.25" customHeight="1">
      <c r="A68" s="175"/>
      <c r="B68" s="176"/>
      <c r="C68" s="108"/>
      <c r="D68" s="61"/>
      <c r="E68" s="164"/>
      <c r="F68" s="177"/>
      <c r="G68" s="165"/>
      <c r="H68" s="166">
        <f t="shared" si="6"/>
        <v>0</v>
      </c>
      <c r="I68" s="178"/>
    </row>
    <row r="69" spans="1:9" ht="14.25" customHeight="1">
      <c r="A69" s="175"/>
      <c r="B69" s="176"/>
      <c r="C69" s="108"/>
      <c r="D69" s="61"/>
      <c r="E69" s="164"/>
      <c r="F69" s="177"/>
      <c r="G69" s="165"/>
      <c r="H69" s="166">
        <f t="shared" si="6"/>
        <v>0</v>
      </c>
      <c r="I69" s="178"/>
    </row>
    <row r="70" spans="1:9" ht="14.25" customHeight="1">
      <c r="A70" s="175"/>
      <c r="B70" s="176"/>
      <c r="C70" s="108"/>
      <c r="D70" s="61"/>
      <c r="E70" s="164"/>
      <c r="F70" s="177"/>
      <c r="G70" s="165"/>
      <c r="H70" s="166">
        <f t="shared" si="6"/>
        <v>0</v>
      </c>
      <c r="I70" s="178"/>
    </row>
    <row r="71" spans="1:9" ht="14.25" customHeight="1">
      <c r="A71" s="175"/>
      <c r="B71" s="176"/>
      <c r="C71" s="108"/>
      <c r="D71" s="61"/>
      <c r="E71" s="164"/>
      <c r="F71" s="177"/>
      <c r="G71" s="165"/>
      <c r="H71" s="166">
        <f t="shared" si="6"/>
        <v>0</v>
      </c>
      <c r="I71" s="178"/>
    </row>
    <row r="72" spans="1:9" ht="14.25" customHeight="1">
      <c r="A72" s="175"/>
      <c r="B72" s="176"/>
      <c r="C72" s="108"/>
      <c r="D72" s="61"/>
      <c r="E72" s="164"/>
      <c r="F72" s="177"/>
      <c r="G72" s="165"/>
      <c r="H72" s="166">
        <f t="shared" si="6"/>
        <v>0</v>
      </c>
      <c r="I72" s="178"/>
    </row>
    <row r="73" spans="1:9" ht="14.25" customHeight="1">
      <c r="A73" s="175"/>
      <c r="B73" s="176"/>
      <c r="C73" s="108"/>
      <c r="D73" s="61"/>
      <c r="E73" s="164"/>
      <c r="F73" s="177"/>
      <c r="G73" s="165"/>
      <c r="H73" s="166">
        <f t="shared" si="6"/>
        <v>0</v>
      </c>
      <c r="I73" s="178"/>
    </row>
    <row r="74" spans="1:9" ht="14.25" customHeight="1">
      <c r="A74" s="175"/>
      <c r="B74" s="176"/>
      <c r="C74" s="108"/>
      <c r="D74" s="61"/>
      <c r="E74" s="164"/>
      <c r="F74" s="177"/>
      <c r="G74" s="165"/>
      <c r="H74" s="166">
        <f t="shared" si="6"/>
        <v>0</v>
      </c>
      <c r="I74" s="178"/>
    </row>
    <row r="75" spans="1:9" ht="14.25" customHeight="1">
      <c r="A75" s="175"/>
      <c r="B75" s="176"/>
      <c r="C75" s="108"/>
      <c r="D75" s="61"/>
      <c r="E75" s="164"/>
      <c r="F75" s="177"/>
      <c r="G75" s="165"/>
      <c r="H75" s="166">
        <f t="shared" si="6"/>
        <v>0</v>
      </c>
      <c r="I75" s="178"/>
    </row>
    <row r="76" spans="1:9" ht="14.25" customHeight="1">
      <c r="A76" s="175"/>
      <c r="B76" s="176"/>
      <c r="C76" s="108"/>
      <c r="D76" s="61"/>
      <c r="E76" s="164"/>
      <c r="F76" s="177"/>
      <c r="G76" s="165"/>
      <c r="H76" s="166">
        <f t="shared" si="6"/>
        <v>0</v>
      </c>
      <c r="I76" s="178"/>
    </row>
    <row r="77" spans="1:9" ht="14.25" customHeight="1">
      <c r="A77" s="175"/>
      <c r="B77" s="176"/>
      <c r="C77" s="108"/>
      <c r="D77" s="61"/>
      <c r="E77" s="164"/>
      <c r="F77" s="177"/>
      <c r="G77" s="165"/>
      <c r="H77" s="166">
        <f t="shared" si="6"/>
        <v>0</v>
      </c>
      <c r="I77" s="178"/>
    </row>
    <row r="78" spans="1:9" ht="14.25" customHeight="1" thickBot="1">
      <c r="A78" s="175"/>
      <c r="B78" s="176"/>
      <c r="C78" s="108"/>
      <c r="D78" s="61"/>
      <c r="E78" s="164"/>
      <c r="F78" s="177"/>
      <c r="G78" s="165"/>
      <c r="H78" s="166">
        <f t="shared" si="6"/>
        <v>0</v>
      </c>
      <c r="I78" s="178"/>
    </row>
    <row r="79" spans="1:9" ht="14.25" customHeight="1" thickTop="1">
      <c r="A79" s="59" t="s">
        <v>134</v>
      </c>
      <c r="B79" s="104"/>
      <c r="C79" s="104"/>
      <c r="D79" s="105"/>
      <c r="E79" s="105"/>
      <c r="F79" s="105"/>
      <c r="G79" s="104"/>
      <c r="H79" s="105"/>
      <c r="I79" s="105"/>
    </row>
    <row r="80" spans="1:9" ht="14.25" customHeight="1">
      <c r="A80" s="352"/>
      <c r="B80" s="353"/>
      <c r="C80" s="61"/>
      <c r="D80" s="9"/>
      <c r="E80" s="8"/>
      <c r="F80" s="111">
        <f t="shared" ref="F80:F93" si="7">D80*0.6</f>
        <v>0</v>
      </c>
      <c r="G80" s="112"/>
      <c r="H80" s="42">
        <f t="shared" ref="H80:H92" si="8">F80*G80</f>
        <v>0</v>
      </c>
      <c r="I80" s="113">
        <f t="shared" ref="I80:I92" si="9">H80*0.2</f>
        <v>0</v>
      </c>
    </row>
    <row r="81" spans="1:9" ht="14.25" customHeight="1">
      <c r="A81" s="338"/>
      <c r="B81" s="342"/>
      <c r="C81" s="61"/>
      <c r="D81" s="9"/>
      <c r="E81" s="8"/>
      <c r="F81" s="111">
        <f t="shared" si="7"/>
        <v>0</v>
      </c>
      <c r="G81" s="112"/>
      <c r="H81" s="42">
        <f t="shared" si="8"/>
        <v>0</v>
      </c>
      <c r="I81" s="113">
        <f t="shared" si="9"/>
        <v>0</v>
      </c>
    </row>
    <row r="82" spans="1:9" ht="14.25" customHeight="1">
      <c r="A82" s="338"/>
      <c r="B82" s="342"/>
      <c r="C82" s="61"/>
      <c r="D82" s="9"/>
      <c r="E82" s="8"/>
      <c r="F82" s="111">
        <f t="shared" si="7"/>
        <v>0</v>
      </c>
      <c r="G82" s="112"/>
      <c r="H82" s="42">
        <f t="shared" si="8"/>
        <v>0</v>
      </c>
      <c r="I82" s="113">
        <f t="shared" si="9"/>
        <v>0</v>
      </c>
    </row>
    <row r="83" spans="1:9" ht="14.25" customHeight="1">
      <c r="A83" s="338"/>
      <c r="B83" s="342"/>
      <c r="C83" s="61"/>
      <c r="D83" s="9"/>
      <c r="E83" s="8"/>
      <c r="F83" s="111">
        <f t="shared" si="7"/>
        <v>0</v>
      </c>
      <c r="G83" s="112"/>
      <c r="H83" s="42">
        <f t="shared" si="8"/>
        <v>0</v>
      </c>
      <c r="I83" s="113">
        <f t="shared" si="9"/>
        <v>0</v>
      </c>
    </row>
    <row r="84" spans="1:9" ht="14.25" customHeight="1">
      <c r="A84" s="338"/>
      <c r="B84" s="342"/>
      <c r="C84" s="61"/>
      <c r="D84" s="9"/>
      <c r="E84" s="8"/>
      <c r="F84" s="111">
        <f t="shared" si="7"/>
        <v>0</v>
      </c>
      <c r="G84" s="112"/>
      <c r="H84" s="42">
        <f t="shared" si="8"/>
        <v>0</v>
      </c>
      <c r="I84" s="113">
        <f t="shared" si="9"/>
        <v>0</v>
      </c>
    </row>
    <row r="85" spans="1:9" ht="14.25" customHeight="1">
      <c r="A85" s="338"/>
      <c r="B85" s="342"/>
      <c r="C85" s="61"/>
      <c r="D85" s="9"/>
      <c r="E85" s="8"/>
      <c r="F85" s="111">
        <f t="shared" si="7"/>
        <v>0</v>
      </c>
      <c r="G85" s="112"/>
      <c r="H85" s="42">
        <f t="shared" si="8"/>
        <v>0</v>
      </c>
      <c r="I85" s="113">
        <f t="shared" si="9"/>
        <v>0</v>
      </c>
    </row>
    <row r="86" spans="1:9" ht="14.25" customHeight="1">
      <c r="A86" s="338"/>
      <c r="B86" s="342"/>
      <c r="C86" s="61"/>
      <c r="D86" s="9"/>
      <c r="E86" s="8"/>
      <c r="F86" s="111">
        <f t="shared" si="7"/>
        <v>0</v>
      </c>
      <c r="G86" s="112"/>
      <c r="H86" s="42">
        <f t="shared" si="8"/>
        <v>0</v>
      </c>
      <c r="I86" s="113">
        <f t="shared" si="9"/>
        <v>0</v>
      </c>
    </row>
    <row r="87" spans="1:9" ht="14.25" customHeight="1">
      <c r="A87" s="338"/>
      <c r="B87" s="342"/>
      <c r="C87" s="61"/>
      <c r="D87" s="9"/>
      <c r="E87" s="8"/>
      <c r="F87" s="111">
        <f t="shared" si="7"/>
        <v>0</v>
      </c>
      <c r="G87" s="112"/>
      <c r="H87" s="42">
        <f t="shared" si="8"/>
        <v>0</v>
      </c>
      <c r="I87" s="113">
        <f t="shared" si="9"/>
        <v>0</v>
      </c>
    </row>
    <row r="88" spans="1:9" ht="14.25" customHeight="1">
      <c r="A88" s="338"/>
      <c r="B88" s="342"/>
      <c r="C88" s="61"/>
      <c r="D88" s="9"/>
      <c r="E88" s="8"/>
      <c r="F88" s="111">
        <f t="shared" si="7"/>
        <v>0</v>
      </c>
      <c r="G88" s="112"/>
      <c r="H88" s="42">
        <f t="shared" si="8"/>
        <v>0</v>
      </c>
      <c r="I88" s="113">
        <f t="shared" si="9"/>
        <v>0</v>
      </c>
    </row>
    <row r="89" spans="1:9" ht="14.25" customHeight="1">
      <c r="A89" s="338"/>
      <c r="B89" s="342"/>
      <c r="C89" s="61"/>
      <c r="D89" s="9"/>
      <c r="E89" s="8"/>
      <c r="F89" s="111">
        <f t="shared" si="7"/>
        <v>0</v>
      </c>
      <c r="G89" s="112"/>
      <c r="H89" s="42">
        <f t="shared" si="8"/>
        <v>0</v>
      </c>
      <c r="I89" s="113">
        <f t="shared" si="9"/>
        <v>0</v>
      </c>
    </row>
    <row r="90" spans="1:9" ht="14.25" customHeight="1">
      <c r="A90" s="338"/>
      <c r="B90" s="342"/>
      <c r="C90" s="61"/>
      <c r="D90" s="9"/>
      <c r="E90" s="8"/>
      <c r="F90" s="111">
        <f t="shared" si="7"/>
        <v>0</v>
      </c>
      <c r="G90" s="112"/>
      <c r="H90" s="42">
        <f t="shared" si="8"/>
        <v>0</v>
      </c>
      <c r="I90" s="113">
        <f t="shared" si="9"/>
        <v>0</v>
      </c>
    </row>
    <row r="91" spans="1:9" ht="14.25" customHeight="1">
      <c r="A91" s="338"/>
      <c r="B91" s="342"/>
      <c r="C91" s="61"/>
      <c r="D91" s="9"/>
      <c r="E91" s="8"/>
      <c r="F91" s="111">
        <f t="shared" si="7"/>
        <v>0</v>
      </c>
      <c r="G91" s="112"/>
      <c r="H91" s="42">
        <f t="shared" si="8"/>
        <v>0</v>
      </c>
      <c r="I91" s="113">
        <f t="shared" si="9"/>
        <v>0</v>
      </c>
    </row>
    <row r="92" spans="1:9" ht="14.25" customHeight="1">
      <c r="A92" s="338"/>
      <c r="B92" s="342"/>
      <c r="C92" s="61"/>
      <c r="D92" s="9"/>
      <c r="E92" s="8"/>
      <c r="F92" s="111">
        <f t="shared" si="7"/>
        <v>0</v>
      </c>
      <c r="G92" s="112"/>
      <c r="H92" s="42">
        <f t="shared" si="8"/>
        <v>0</v>
      </c>
      <c r="I92" s="113">
        <f t="shared" si="9"/>
        <v>0</v>
      </c>
    </row>
    <row r="93" spans="1:9" ht="14.25" customHeight="1">
      <c r="A93" s="338"/>
      <c r="B93" s="342"/>
      <c r="C93" s="61"/>
      <c r="D93" s="9"/>
      <c r="E93" s="8"/>
      <c r="F93" s="111">
        <f t="shared" si="7"/>
        <v>0</v>
      </c>
      <c r="G93" s="112"/>
      <c r="H93" s="42">
        <f>F93*G93</f>
        <v>0</v>
      </c>
      <c r="I93" s="113">
        <f>H93*0.2</f>
        <v>0</v>
      </c>
    </row>
    <row r="94" spans="1:9" ht="14.25" customHeight="1">
      <c r="A94" s="338"/>
      <c r="B94" s="342"/>
      <c r="C94" s="108"/>
      <c r="D94" s="61"/>
      <c r="E94" s="164"/>
      <c r="F94" s="177"/>
      <c r="G94" s="165"/>
      <c r="H94" s="166">
        <f>E94*G94</f>
        <v>0</v>
      </c>
      <c r="I94" s="166">
        <f t="shared" ref="I94:I107" si="10">H94*0.2</f>
        <v>0</v>
      </c>
    </row>
    <row r="95" spans="1:9" ht="14.25" customHeight="1">
      <c r="A95" s="338"/>
      <c r="B95" s="342"/>
      <c r="C95" s="108"/>
      <c r="D95" s="61"/>
      <c r="E95" s="164"/>
      <c r="F95" s="177"/>
      <c r="G95" s="340"/>
      <c r="H95" s="166">
        <f t="shared" ref="H95:H106" si="11">E95*G95</f>
        <v>0</v>
      </c>
      <c r="I95" s="166">
        <f t="shared" si="10"/>
        <v>0</v>
      </c>
    </row>
    <row r="96" spans="1:9" ht="14.25" customHeight="1">
      <c r="A96" s="338"/>
      <c r="B96" s="342"/>
      <c r="C96" s="108"/>
      <c r="D96" s="61"/>
      <c r="E96" s="164"/>
      <c r="F96" s="177"/>
      <c r="G96" s="340"/>
      <c r="H96" s="166">
        <f t="shared" si="11"/>
        <v>0</v>
      </c>
      <c r="I96" s="166">
        <f t="shared" si="10"/>
        <v>0</v>
      </c>
    </row>
    <row r="97" spans="1:11" ht="14.25" customHeight="1">
      <c r="A97" s="338"/>
      <c r="B97" s="342"/>
      <c r="C97" s="108"/>
      <c r="D97" s="61"/>
      <c r="E97" s="164"/>
      <c r="F97" s="177"/>
      <c r="G97" s="340"/>
      <c r="H97" s="166">
        <f t="shared" si="11"/>
        <v>0</v>
      </c>
      <c r="I97" s="166">
        <f t="shared" si="10"/>
        <v>0</v>
      </c>
    </row>
    <row r="98" spans="1:11" ht="14.25" customHeight="1">
      <c r="A98" s="338"/>
      <c r="B98" s="342"/>
      <c r="C98" s="108"/>
      <c r="D98" s="61"/>
      <c r="E98" s="164"/>
      <c r="F98" s="177"/>
      <c r="G98" s="340"/>
      <c r="H98" s="166">
        <f t="shared" si="11"/>
        <v>0</v>
      </c>
      <c r="I98" s="166">
        <f t="shared" si="10"/>
        <v>0</v>
      </c>
    </row>
    <row r="99" spans="1:11" ht="14.25" customHeight="1">
      <c r="A99" s="338"/>
      <c r="B99" s="342"/>
      <c r="C99" s="108"/>
      <c r="D99" s="61"/>
      <c r="E99" s="164"/>
      <c r="F99" s="177"/>
      <c r="G99" s="340"/>
      <c r="H99" s="166">
        <f t="shared" si="11"/>
        <v>0</v>
      </c>
      <c r="I99" s="166">
        <f t="shared" si="10"/>
        <v>0</v>
      </c>
    </row>
    <row r="100" spans="1:11" ht="14.25" customHeight="1">
      <c r="A100" s="338"/>
      <c r="B100" s="342"/>
      <c r="C100" s="108"/>
      <c r="D100" s="61"/>
      <c r="E100" s="164"/>
      <c r="F100" s="177"/>
      <c r="G100" s="340"/>
      <c r="H100" s="166">
        <f t="shared" si="11"/>
        <v>0</v>
      </c>
      <c r="I100" s="166">
        <f t="shared" si="10"/>
        <v>0</v>
      </c>
    </row>
    <row r="101" spans="1:11" ht="14.25" customHeight="1">
      <c r="A101" s="338"/>
      <c r="B101" s="342"/>
      <c r="C101" s="108"/>
      <c r="D101" s="61"/>
      <c r="E101" s="164"/>
      <c r="F101" s="177"/>
      <c r="G101" s="340"/>
      <c r="H101" s="166">
        <f t="shared" si="11"/>
        <v>0</v>
      </c>
      <c r="I101" s="166">
        <f t="shared" si="10"/>
        <v>0</v>
      </c>
    </row>
    <row r="102" spans="1:11" ht="14.25" customHeight="1">
      <c r="A102" s="338"/>
      <c r="B102" s="342"/>
      <c r="C102" s="108"/>
      <c r="D102" s="61"/>
      <c r="E102" s="164"/>
      <c r="F102" s="177"/>
      <c r="G102" s="340"/>
      <c r="H102" s="166">
        <f t="shared" si="11"/>
        <v>0</v>
      </c>
      <c r="I102" s="166">
        <f t="shared" si="10"/>
        <v>0</v>
      </c>
    </row>
    <row r="103" spans="1:11" ht="14.25" customHeight="1">
      <c r="A103" s="338"/>
      <c r="B103" s="342"/>
      <c r="C103" s="108"/>
      <c r="D103" s="61"/>
      <c r="E103" s="164"/>
      <c r="F103" s="177"/>
      <c r="G103" s="340"/>
      <c r="H103" s="166">
        <f t="shared" si="11"/>
        <v>0</v>
      </c>
      <c r="I103" s="166">
        <f t="shared" si="10"/>
        <v>0</v>
      </c>
    </row>
    <row r="104" spans="1:11" ht="14.25" customHeight="1">
      <c r="A104" s="338"/>
      <c r="B104" s="342"/>
      <c r="C104" s="108"/>
      <c r="D104" s="61"/>
      <c r="E104" s="164"/>
      <c r="F104" s="177"/>
      <c r="G104" s="340"/>
      <c r="H104" s="166">
        <f t="shared" si="11"/>
        <v>0</v>
      </c>
      <c r="I104" s="166">
        <f t="shared" si="10"/>
        <v>0</v>
      </c>
    </row>
    <row r="105" spans="1:11" ht="14.25" customHeight="1">
      <c r="A105" s="338"/>
      <c r="B105" s="342"/>
      <c r="C105" s="108"/>
      <c r="D105" s="61"/>
      <c r="E105" s="164"/>
      <c r="F105" s="177"/>
      <c r="G105" s="340"/>
      <c r="H105" s="166">
        <f t="shared" si="11"/>
        <v>0</v>
      </c>
      <c r="I105" s="166">
        <f t="shared" si="10"/>
        <v>0</v>
      </c>
    </row>
    <row r="106" spans="1:11" ht="14.25" customHeight="1">
      <c r="A106" s="338"/>
      <c r="B106" s="342"/>
      <c r="C106" s="108"/>
      <c r="D106" s="61"/>
      <c r="E106" s="164"/>
      <c r="F106" s="177"/>
      <c r="G106" s="14"/>
      <c r="H106" s="166">
        <f t="shared" si="11"/>
        <v>0</v>
      </c>
      <c r="I106" s="166">
        <f t="shared" si="10"/>
        <v>0</v>
      </c>
    </row>
    <row r="107" spans="1:11" ht="14.25" customHeight="1">
      <c r="A107" s="338"/>
      <c r="B107" s="342"/>
      <c r="C107" s="346"/>
      <c r="D107" s="347"/>
      <c r="E107" s="348"/>
      <c r="F107" s="349"/>
      <c r="G107" s="350"/>
      <c r="H107" s="351">
        <f t="shared" ref="H107" si="12">E107*G107</f>
        <v>0</v>
      </c>
      <c r="I107" s="351">
        <f t="shared" si="10"/>
        <v>0</v>
      </c>
    </row>
    <row r="108" spans="1:11" ht="14.25" customHeight="1">
      <c r="A108" s="57"/>
      <c r="B108" s="57"/>
      <c r="C108" s="345"/>
      <c r="E108" s="136"/>
      <c r="F108" s="136"/>
      <c r="H108" s="136"/>
      <c r="I108" s="341"/>
    </row>
    <row r="109" spans="1:11" ht="14.25" customHeight="1">
      <c r="A109" s="10" t="s">
        <v>15</v>
      </c>
      <c r="B109" s="11"/>
      <c r="C109" s="12"/>
      <c r="D109" s="173"/>
      <c r="E109" s="170">
        <f>SUM(E79:E107,E16:E78)</f>
        <v>0</v>
      </c>
    </row>
    <row r="110" spans="1:11" ht="14.25" customHeight="1">
      <c r="A110" s="10" t="s">
        <v>21</v>
      </c>
      <c r="B110" s="15"/>
      <c r="C110" s="16"/>
      <c r="D110" s="179">
        <f>SUM(D80:D107,D16:D78)</f>
        <v>0</v>
      </c>
      <c r="F110" s="170">
        <f>SUM(F16:F78,F79:F107)</f>
        <v>0</v>
      </c>
    </row>
    <row r="111" spans="1:11" ht="14.25" customHeight="1">
      <c r="A111" s="10" t="s">
        <v>273</v>
      </c>
      <c r="B111" s="10"/>
      <c r="C111" s="10"/>
      <c r="D111" s="10"/>
      <c r="E111" s="17"/>
      <c r="F111" s="17"/>
      <c r="G111" s="17"/>
      <c r="H111" s="222">
        <f>SUM(H80:H107)</f>
        <v>0</v>
      </c>
      <c r="I111" s="17"/>
      <c r="J111" s="17"/>
      <c r="K111" s="17"/>
    </row>
    <row r="112" spans="1:11" ht="14.25" customHeight="1">
      <c r="A112" s="10" t="s">
        <v>270</v>
      </c>
      <c r="B112" s="10"/>
      <c r="C112" s="10"/>
      <c r="D112" s="10"/>
      <c r="E112" s="223"/>
      <c r="F112" s="223"/>
      <c r="G112" s="223"/>
      <c r="H112" s="223"/>
      <c r="I112" s="225">
        <f>SUM(I80:I107)</f>
        <v>0</v>
      </c>
      <c r="J112" s="17"/>
      <c r="K112" s="17"/>
    </row>
    <row r="113" spans="1:11" ht="14.25" customHeight="1">
      <c r="A113" s="10" t="s">
        <v>271</v>
      </c>
      <c r="B113" s="10"/>
      <c r="C113" s="10"/>
      <c r="D113" s="10"/>
      <c r="E113" s="223"/>
      <c r="F113" s="223"/>
      <c r="G113" s="223"/>
      <c r="H113" s="224">
        <f>SUM(H16:H78)</f>
        <v>0</v>
      </c>
      <c r="I113" s="223"/>
      <c r="J113" s="17"/>
      <c r="K113" s="17"/>
    </row>
    <row r="114" spans="1:11" ht="14.25" customHeight="1">
      <c r="A114" s="10" t="s">
        <v>272</v>
      </c>
      <c r="B114" s="11"/>
      <c r="C114" s="11"/>
      <c r="D114" s="11"/>
      <c r="E114" s="223"/>
      <c r="F114" s="223"/>
      <c r="G114" s="223"/>
      <c r="H114" s="224">
        <f>H113-H111</f>
        <v>0</v>
      </c>
      <c r="I114" s="223"/>
      <c r="J114" s="17"/>
      <c r="K114" s="17"/>
    </row>
    <row r="115" spans="1:11" ht="14.25" customHeight="1">
      <c r="A115" s="375" t="s">
        <v>16</v>
      </c>
      <c r="B115" s="376"/>
      <c r="C115" s="376"/>
      <c r="D115" s="377"/>
      <c r="E115" s="17"/>
      <c r="F115" s="17"/>
      <c r="G115" s="17"/>
      <c r="I115" s="167">
        <f>H114+I112</f>
        <v>0</v>
      </c>
      <c r="J115" s="17"/>
      <c r="K115" s="17"/>
    </row>
    <row r="116" spans="1:11" ht="14.25" customHeight="1" thickBot="1"/>
    <row r="117" spans="1:11" ht="14.25" customHeight="1" thickTop="1" thickBot="1">
      <c r="A117" s="89" t="s">
        <v>76</v>
      </c>
      <c r="B117" s="90"/>
      <c r="C117" s="91"/>
      <c r="D117" s="17"/>
      <c r="E117" s="92" t="s">
        <v>17</v>
      </c>
      <c r="F117" s="332">
        <f>$I$115*F11</f>
        <v>0</v>
      </c>
      <c r="G117" s="339"/>
      <c r="J117" s="330" t="s">
        <v>474</v>
      </c>
    </row>
    <row r="118" spans="1:11" ht="14.25" customHeight="1" thickTop="1" thickBot="1">
      <c r="A118" s="93" t="s">
        <v>23</v>
      </c>
      <c r="B118" s="94"/>
      <c r="C118" s="95"/>
      <c r="D118" s="17"/>
      <c r="E118" s="96" t="s">
        <v>17</v>
      </c>
      <c r="F118" s="333">
        <f>$I$115*F12</f>
        <v>0</v>
      </c>
      <c r="G118" s="339"/>
      <c r="J118" s="330" t="s">
        <v>477</v>
      </c>
    </row>
    <row r="119" spans="1:11" ht="14.25" customHeight="1" thickTop="1" thickBot="1">
      <c r="A119" s="18" t="s">
        <v>22</v>
      </c>
      <c r="B119" s="19"/>
      <c r="C119" s="20"/>
      <c r="D119" s="17"/>
      <c r="E119" s="13" t="s">
        <v>17</v>
      </c>
      <c r="F119" s="103">
        <f>I172</f>
        <v>0</v>
      </c>
      <c r="G119" s="339"/>
      <c r="J119" s="328" t="s">
        <v>484</v>
      </c>
    </row>
    <row r="120" spans="1:11" ht="14.25" customHeight="1" thickTop="1" thickBot="1">
      <c r="A120" s="17"/>
      <c r="B120" s="17"/>
      <c r="C120" s="17"/>
      <c r="D120" s="17"/>
      <c r="F120" s="221"/>
      <c r="J120" s="221"/>
    </row>
    <row r="121" spans="1:11" ht="14.25" customHeight="1" thickTop="1" thickBot="1">
      <c r="A121" s="18" t="s">
        <v>473</v>
      </c>
      <c r="B121" s="19"/>
      <c r="C121" s="20"/>
      <c r="D121" s="17"/>
      <c r="E121" s="13" t="s">
        <v>17</v>
      </c>
      <c r="F121" s="331"/>
      <c r="I121" s="329"/>
      <c r="J121" s="328" t="s">
        <v>475</v>
      </c>
    </row>
    <row r="122" spans="1:11" ht="14.25" customHeight="1" thickTop="1">
      <c r="A122" s="17"/>
      <c r="B122" s="17"/>
      <c r="C122" s="17"/>
      <c r="D122" s="17"/>
      <c r="F122" s="334"/>
    </row>
    <row r="123" spans="1:11" ht="14.25" customHeight="1">
      <c r="A123" s="22" t="s">
        <v>18</v>
      </c>
      <c r="B123" s="23"/>
      <c r="C123" s="24"/>
      <c r="D123" s="25"/>
      <c r="E123" s="97" t="s">
        <v>17</v>
      </c>
      <c r="F123" s="335">
        <f>SUM(F117:F121)</f>
        <v>0</v>
      </c>
      <c r="G123" s="21"/>
    </row>
    <row r="124" spans="1:11" ht="14.25" customHeight="1">
      <c r="F124" s="334"/>
    </row>
    <row r="125" spans="1:11" ht="14.25" customHeight="1">
      <c r="A125" s="22" t="s">
        <v>120</v>
      </c>
      <c r="B125" s="23"/>
      <c r="C125" s="24"/>
      <c r="D125" s="25"/>
      <c r="E125" s="97" t="s">
        <v>17</v>
      </c>
      <c r="F125" s="335"/>
      <c r="J125" s="330" t="s">
        <v>476</v>
      </c>
    </row>
    <row r="126" spans="1:11" ht="14.25" customHeight="1"/>
    <row r="128" spans="1:11">
      <c r="A128" s="106" t="s">
        <v>31</v>
      </c>
      <c r="B128" s="26"/>
      <c r="C128" s="26"/>
      <c r="D128" s="26"/>
      <c r="E128" s="26"/>
      <c r="F128" s="26"/>
      <c r="G128" s="26"/>
      <c r="H128" s="26"/>
      <c r="I128" s="26"/>
      <c r="J128" s="27"/>
    </row>
    <row r="129" spans="1:8">
      <c r="A129" s="28" t="s">
        <v>49</v>
      </c>
      <c r="B129" s="28"/>
      <c r="C129" s="28"/>
      <c r="D129" s="29"/>
      <c r="E129" s="28"/>
      <c r="F129" s="28"/>
      <c r="G129" s="28"/>
    </row>
    <row r="130" spans="1:8">
      <c r="A130" s="32" t="s">
        <v>32</v>
      </c>
      <c r="B130" s="62" t="s">
        <v>33</v>
      </c>
      <c r="C130" s="62" t="s">
        <v>11</v>
      </c>
      <c r="D130" s="30" t="s">
        <v>82</v>
      </c>
      <c r="E130" s="31"/>
      <c r="F130" s="32" t="s">
        <v>34</v>
      </c>
      <c r="G130" s="32" t="s">
        <v>83</v>
      </c>
      <c r="H130" s="40"/>
    </row>
    <row r="131" spans="1:8" ht="12.75" hidden="1" customHeight="1">
      <c r="A131" s="35"/>
      <c r="B131" s="35"/>
      <c r="C131" s="33"/>
      <c r="D131" s="33"/>
      <c r="E131" s="34"/>
      <c r="F131" s="35"/>
      <c r="G131" s="35"/>
      <c r="H131" s="36"/>
    </row>
    <row r="132" spans="1:8">
      <c r="A132" s="39">
        <v>1</v>
      </c>
      <c r="B132" s="39">
        <v>2</v>
      </c>
      <c r="C132" s="37">
        <v>3</v>
      </c>
      <c r="D132" s="37" t="s">
        <v>35</v>
      </c>
      <c r="E132" s="38"/>
      <c r="F132" s="39">
        <v>5</v>
      </c>
      <c r="G132" s="40" t="s">
        <v>36</v>
      </c>
      <c r="H132" s="40"/>
    </row>
    <row r="133" spans="1:8">
      <c r="A133" s="41">
        <v>95</v>
      </c>
      <c r="B133" s="2"/>
      <c r="C133" s="220"/>
      <c r="D133" s="381" t="e">
        <f>C133/$C$138</f>
        <v>#DIV/0!</v>
      </c>
      <c r="E133" s="382"/>
      <c r="F133" s="41">
        <v>0</v>
      </c>
      <c r="G133" s="42" t="e">
        <f>D133*F133</f>
        <v>#DIV/0!</v>
      </c>
    </row>
    <row r="134" spans="1:8">
      <c r="A134" s="43" t="s">
        <v>37</v>
      </c>
      <c r="B134" s="3"/>
      <c r="C134" s="4"/>
      <c r="D134" s="378" t="e">
        <f>C134/$C$138</f>
        <v>#DIV/0!</v>
      </c>
      <c r="E134" s="379"/>
      <c r="F134" s="43">
        <v>5</v>
      </c>
      <c r="G134" s="42" t="e">
        <f>D134*F134</f>
        <v>#DIV/0!</v>
      </c>
    </row>
    <row r="135" spans="1:8">
      <c r="A135" s="43" t="s">
        <v>38</v>
      </c>
      <c r="B135" s="3"/>
      <c r="C135" s="4"/>
      <c r="D135" s="378" t="e">
        <f>C135/$C$138</f>
        <v>#DIV/0!</v>
      </c>
      <c r="E135" s="379"/>
      <c r="F135" s="43">
        <v>15</v>
      </c>
      <c r="G135" s="42" t="e">
        <f>D135*F135</f>
        <v>#DIV/0!</v>
      </c>
    </row>
    <row r="136" spans="1:8">
      <c r="A136" s="43" t="s">
        <v>39</v>
      </c>
      <c r="B136" s="3"/>
      <c r="C136" s="4"/>
      <c r="D136" s="378" t="e">
        <f>C136/$C$138</f>
        <v>#DIV/0!</v>
      </c>
      <c r="E136" s="379"/>
      <c r="F136" s="43">
        <v>30</v>
      </c>
      <c r="G136" s="42" t="e">
        <f>D136*F136</f>
        <v>#DIV/0!</v>
      </c>
    </row>
    <row r="137" spans="1:8">
      <c r="A137" s="44">
        <v>160</v>
      </c>
      <c r="B137" s="1"/>
      <c r="C137" s="4"/>
      <c r="D137" s="378" t="e">
        <f>C137/$C$138</f>
        <v>#DIV/0!</v>
      </c>
      <c r="E137" s="395"/>
      <c r="F137" s="44">
        <v>50</v>
      </c>
      <c r="G137" s="42" t="e">
        <f>D137*F137</f>
        <v>#DIV/0!</v>
      </c>
    </row>
    <row r="138" spans="1:8">
      <c r="B138" s="63" t="s">
        <v>85</v>
      </c>
      <c r="C138" s="64">
        <f>SUM(C133:C137)</f>
        <v>0</v>
      </c>
      <c r="D138" s="65"/>
      <c r="G138" s="98" t="s">
        <v>40</v>
      </c>
      <c r="H138" s="99" t="e">
        <f>SUM(G133:G137)</f>
        <v>#DIV/0!</v>
      </c>
    </row>
    <row r="140" spans="1:8">
      <c r="A140" t="s">
        <v>48</v>
      </c>
      <c r="E140" t="s">
        <v>47</v>
      </c>
    </row>
    <row r="141" spans="1:8">
      <c r="A141" s="62" t="s">
        <v>84</v>
      </c>
      <c r="B141" s="62"/>
      <c r="C141" s="32" t="s">
        <v>41</v>
      </c>
      <c r="D141" s="66"/>
      <c r="E141" s="32" t="s">
        <v>50</v>
      </c>
      <c r="F141" s="32" t="s">
        <v>51</v>
      </c>
      <c r="G141" s="67" t="s">
        <v>53</v>
      </c>
    </row>
    <row r="142" spans="1:8">
      <c r="A142" s="68"/>
      <c r="B142" s="68"/>
      <c r="C142" s="35" t="s">
        <v>42</v>
      </c>
      <c r="D142" s="66"/>
      <c r="E142" s="35"/>
      <c r="F142" s="35" t="s">
        <v>52</v>
      </c>
      <c r="G142" s="68" t="s">
        <v>119</v>
      </c>
    </row>
    <row r="143" spans="1:8">
      <c r="A143" s="69" t="s">
        <v>43</v>
      </c>
      <c r="B143" s="69"/>
      <c r="C143" s="5"/>
      <c r="D143" s="70"/>
      <c r="E143" s="41">
        <v>50</v>
      </c>
      <c r="F143" s="6"/>
      <c r="G143" s="41">
        <v>0</v>
      </c>
    </row>
    <row r="144" spans="1:8">
      <c r="A144" s="71" t="s">
        <v>44</v>
      </c>
      <c r="B144" s="72"/>
      <c r="C144" s="3"/>
      <c r="D144" s="70"/>
      <c r="E144" s="43" t="s">
        <v>73</v>
      </c>
      <c r="G144" s="43">
        <v>10</v>
      </c>
    </row>
    <row r="145" spans="1:23">
      <c r="A145" s="71" t="s">
        <v>45</v>
      </c>
      <c r="B145" s="72"/>
      <c r="C145" s="3"/>
      <c r="D145" s="70"/>
      <c r="E145" s="43" t="s">
        <v>74</v>
      </c>
      <c r="F145" s="7"/>
      <c r="G145" s="43">
        <v>20</v>
      </c>
    </row>
    <row r="146" spans="1:23">
      <c r="A146" s="71" t="s">
        <v>46</v>
      </c>
      <c r="B146" s="72"/>
      <c r="C146" s="3"/>
      <c r="D146" s="70"/>
      <c r="E146" s="43">
        <v>100</v>
      </c>
      <c r="F146" s="7"/>
      <c r="G146" s="43">
        <v>30</v>
      </c>
    </row>
    <row r="147" spans="1:23">
      <c r="B147" s="63" t="s">
        <v>86</v>
      </c>
      <c r="C147" s="73">
        <f>SUM(C143:C146)</f>
        <v>0</v>
      </c>
      <c r="D147" s="74"/>
      <c r="G147" s="98" t="s">
        <v>54</v>
      </c>
      <c r="H147" s="100">
        <v>0</v>
      </c>
    </row>
    <row r="148" spans="1:23">
      <c r="E148" s="75" t="s">
        <v>75</v>
      </c>
      <c r="F148" s="76" t="e">
        <f>(C147/C138)*100</f>
        <v>#DIV/0!</v>
      </c>
      <c r="G148" s="77" t="s">
        <v>53</v>
      </c>
    </row>
    <row r="149" spans="1:23">
      <c r="A149" s="57" t="s">
        <v>481</v>
      </c>
      <c r="E149" s="74"/>
      <c r="F149" s="136"/>
      <c r="G149" s="196"/>
    </row>
    <row r="150" spans="1:23" ht="15.75" customHeight="1" thickBot="1">
      <c r="A150" s="114" t="s">
        <v>70</v>
      </c>
      <c r="B150" s="115"/>
      <c r="C150" s="116" t="s">
        <v>71</v>
      </c>
      <c r="D150" s="117" t="s">
        <v>72</v>
      </c>
      <c r="E150" s="116" t="s">
        <v>60</v>
      </c>
      <c r="F150" s="116" t="s">
        <v>61</v>
      </c>
      <c r="G150" s="118" t="s">
        <v>34</v>
      </c>
    </row>
    <row r="151" spans="1:23" ht="15.75" customHeight="1">
      <c r="A151" s="119">
        <v>1</v>
      </c>
      <c r="B151" s="120" t="s">
        <v>55</v>
      </c>
      <c r="C151" s="121" t="s">
        <v>59</v>
      </c>
      <c r="D151" s="180">
        <f>E109</f>
        <v>0</v>
      </c>
      <c r="E151" s="119">
        <v>0</v>
      </c>
      <c r="F151" s="122" t="s">
        <v>269</v>
      </c>
      <c r="G151" s="123">
        <v>0</v>
      </c>
      <c r="M151" s="383" t="s">
        <v>482</v>
      </c>
      <c r="N151" s="384"/>
      <c r="O151" s="384"/>
      <c r="P151" s="384"/>
      <c r="Q151" s="384"/>
      <c r="R151" s="384"/>
      <c r="S151" s="384"/>
      <c r="T151" s="384"/>
      <c r="U151" s="384"/>
      <c r="V151" s="384"/>
      <c r="W151" s="385"/>
    </row>
    <row r="152" spans="1:23">
      <c r="A152" s="124">
        <v>2</v>
      </c>
      <c r="B152" s="125" t="s">
        <v>56</v>
      </c>
      <c r="C152" s="126" t="s">
        <v>79</v>
      </c>
      <c r="D152" s="181">
        <f>D110</f>
        <v>0</v>
      </c>
      <c r="E152" s="124">
        <v>1</v>
      </c>
      <c r="F152" s="122" t="s">
        <v>80</v>
      </c>
      <c r="G152" s="128">
        <v>10</v>
      </c>
      <c r="M152" s="386"/>
      <c r="N152" s="387"/>
      <c r="O152" s="387"/>
      <c r="P152" s="387"/>
      <c r="Q152" s="387"/>
      <c r="R152" s="387"/>
      <c r="S152" s="387"/>
      <c r="T152" s="387"/>
      <c r="U152" s="387"/>
      <c r="V152" s="387"/>
      <c r="W152" s="388"/>
    </row>
    <row r="153" spans="1:23" ht="13.5" thickBot="1">
      <c r="A153" s="124">
        <v>3</v>
      </c>
      <c r="B153" s="125" t="s">
        <v>57</v>
      </c>
      <c r="C153" s="126" t="s">
        <v>77</v>
      </c>
      <c r="D153" s="129">
        <f>D152*0.6</f>
        <v>0</v>
      </c>
      <c r="E153" s="124">
        <v>2</v>
      </c>
      <c r="F153" s="127" t="s">
        <v>80</v>
      </c>
      <c r="G153" s="128">
        <v>20</v>
      </c>
      <c r="M153" s="386"/>
      <c r="N153" s="387"/>
      <c r="O153" s="387"/>
      <c r="P153" s="387"/>
      <c r="Q153" s="387"/>
      <c r="R153" s="387"/>
      <c r="S153" s="387"/>
      <c r="T153" s="387"/>
      <c r="U153" s="387"/>
      <c r="V153" s="387"/>
      <c r="W153" s="388"/>
    </row>
    <row r="154" spans="1:23" ht="13.5" thickBot="1">
      <c r="A154" s="124">
        <v>4</v>
      </c>
      <c r="B154" s="125" t="s">
        <v>58</v>
      </c>
      <c r="C154" s="126" t="s">
        <v>78</v>
      </c>
      <c r="D154" s="182">
        <f>D151+D153</f>
        <v>0</v>
      </c>
      <c r="E154" s="130">
        <v>3</v>
      </c>
      <c r="F154" s="127" t="s">
        <v>80</v>
      </c>
      <c r="G154" s="128">
        <v>30</v>
      </c>
      <c r="M154" s="386"/>
      <c r="N154" s="387"/>
      <c r="O154" s="387"/>
      <c r="P154" s="387"/>
      <c r="Q154" s="387"/>
      <c r="R154" s="387"/>
      <c r="S154" s="387"/>
      <c r="T154" s="387"/>
      <c r="U154" s="387"/>
      <c r="V154" s="387"/>
      <c r="W154" s="388"/>
    </row>
    <row r="155" spans="1:23">
      <c r="A155" t="s">
        <v>122</v>
      </c>
      <c r="E155" s="124">
        <v>4</v>
      </c>
      <c r="F155" s="127" t="s">
        <v>80</v>
      </c>
      <c r="G155" s="128">
        <v>40</v>
      </c>
      <c r="M155" s="386"/>
      <c r="N155" s="387"/>
      <c r="O155" s="387"/>
      <c r="P155" s="387"/>
      <c r="Q155" s="387"/>
      <c r="R155" s="387"/>
      <c r="S155" s="387"/>
      <c r="T155" s="387"/>
      <c r="U155" s="387"/>
      <c r="V155" s="387"/>
      <c r="W155" s="388"/>
    </row>
    <row r="156" spans="1:23">
      <c r="A156" t="s">
        <v>122</v>
      </c>
      <c r="B156" s="131" t="s">
        <v>122</v>
      </c>
      <c r="D156" s="132"/>
      <c r="E156" s="124">
        <v>5</v>
      </c>
      <c r="F156" s="127" t="s">
        <v>80</v>
      </c>
      <c r="G156" s="128">
        <v>50</v>
      </c>
      <c r="M156" s="386"/>
      <c r="N156" s="387"/>
      <c r="O156" s="387"/>
      <c r="P156" s="387"/>
      <c r="Q156" s="387"/>
      <c r="R156" s="387"/>
      <c r="S156" s="387"/>
      <c r="T156" s="387"/>
      <c r="U156" s="387"/>
      <c r="V156" s="387"/>
      <c r="W156" s="388"/>
    </row>
    <row r="157" spans="1:23">
      <c r="F157" s="133"/>
      <c r="G157" s="134" t="s">
        <v>121</v>
      </c>
      <c r="H157" s="367">
        <v>0</v>
      </c>
      <c r="I157" s="74"/>
      <c r="J157" s="74"/>
      <c r="M157" s="386"/>
      <c r="N157" s="387"/>
      <c r="O157" s="387"/>
      <c r="P157" s="387"/>
      <c r="Q157" s="387"/>
      <c r="R157" s="387"/>
      <c r="S157" s="387"/>
      <c r="T157" s="387"/>
      <c r="U157" s="387"/>
      <c r="V157" s="387"/>
      <c r="W157" s="388"/>
    </row>
    <row r="158" spans="1:23" ht="13.5" customHeight="1" thickBot="1">
      <c r="E158" s="133"/>
      <c r="G158" s="365"/>
      <c r="H158" s="366"/>
      <c r="I158" s="57"/>
      <c r="J158" s="136"/>
      <c r="M158" s="389"/>
      <c r="N158" s="390"/>
      <c r="O158" s="390"/>
      <c r="P158" s="390"/>
      <c r="Q158" s="390"/>
      <c r="R158" s="390"/>
      <c r="S158" s="390"/>
      <c r="T158" s="390"/>
      <c r="U158" s="390"/>
      <c r="V158" s="390"/>
      <c r="W158" s="391"/>
    </row>
    <row r="159" spans="1:23">
      <c r="A159" t="s">
        <v>126</v>
      </c>
      <c r="G159" s="136"/>
    </row>
    <row r="160" spans="1:23">
      <c r="A160" s="137"/>
      <c r="B160" s="137"/>
      <c r="C160" s="137"/>
      <c r="D160" s="117" t="s">
        <v>72</v>
      </c>
      <c r="F160" s="133"/>
      <c r="G160" s="365"/>
      <c r="H160" s="326"/>
      <c r="I160" s="368" t="s">
        <v>123</v>
      </c>
      <c r="J160" s="116" t="s">
        <v>124</v>
      </c>
    </row>
    <row r="161" spans="1:10">
      <c r="A161" s="119">
        <v>1</v>
      </c>
      <c r="B161" s="119" t="s">
        <v>55</v>
      </c>
      <c r="C161" s="120" t="s">
        <v>127</v>
      </c>
      <c r="D161" s="138"/>
      <c r="E161" s="392" t="s">
        <v>125</v>
      </c>
      <c r="F161" s="393"/>
      <c r="G161" s="394"/>
      <c r="H161" s="370" t="e">
        <f>SUM(H133:H160)</f>
        <v>#DIV/0!</v>
      </c>
      <c r="I161" s="369"/>
      <c r="J161" s="135"/>
    </row>
    <row r="162" spans="1:10">
      <c r="A162" s="124">
        <v>2</v>
      </c>
      <c r="B162" s="124" t="s">
        <v>128</v>
      </c>
      <c r="C162" s="125" t="s">
        <v>129</v>
      </c>
      <c r="D162" s="140"/>
      <c r="E162" s="139"/>
      <c r="G162" s="136"/>
    </row>
    <row r="163" spans="1:10">
      <c r="A163" s="124">
        <v>3</v>
      </c>
      <c r="B163" s="141">
        <v>0.6</v>
      </c>
      <c r="C163" s="125" t="s">
        <v>130</v>
      </c>
      <c r="D163" s="140"/>
      <c r="E163" s="139"/>
      <c r="G163" s="136"/>
    </row>
    <row r="164" spans="1:10">
      <c r="A164" s="124">
        <v>4</v>
      </c>
      <c r="B164" s="124" t="s">
        <v>58</v>
      </c>
      <c r="C164" s="125" t="s">
        <v>131</v>
      </c>
      <c r="D164" s="140"/>
      <c r="E164" s="139"/>
      <c r="G164" s="136"/>
    </row>
    <row r="166" spans="1:10" ht="15">
      <c r="A166" s="78" t="s">
        <v>62</v>
      </c>
      <c r="B166" s="78"/>
      <c r="C166" s="78"/>
      <c r="D166" s="78"/>
      <c r="E166" s="78"/>
      <c r="F166" s="78"/>
      <c r="G166" s="78"/>
      <c r="H166" s="13" t="s">
        <v>64</v>
      </c>
      <c r="I166" s="102">
        <f>F13</f>
        <v>304.33999999999997</v>
      </c>
    </row>
    <row r="167" spans="1:10" ht="15">
      <c r="A167" s="78" t="s">
        <v>81</v>
      </c>
      <c r="H167" s="13" t="s">
        <v>64</v>
      </c>
      <c r="I167" s="102">
        <f>I166*(1+J161/100)</f>
        <v>304.33999999999997</v>
      </c>
    </row>
    <row r="168" spans="1:10" ht="15">
      <c r="A168" s="78" t="s">
        <v>63</v>
      </c>
      <c r="B168" s="78"/>
      <c r="C168" s="78"/>
      <c r="D168" s="78"/>
      <c r="E168" s="78"/>
      <c r="F168" s="78"/>
      <c r="G168" s="78"/>
      <c r="H168" s="13" t="s">
        <v>64</v>
      </c>
      <c r="I168" s="172">
        <f>I167*D154</f>
        <v>0</v>
      </c>
    </row>
    <row r="170" spans="1:10" ht="15">
      <c r="A170" s="142" t="s">
        <v>64</v>
      </c>
      <c r="B170" s="143" t="s">
        <v>67</v>
      </c>
      <c r="C170" s="374" t="s">
        <v>65</v>
      </c>
      <c r="D170" s="374"/>
      <c r="E170" s="374"/>
      <c r="F170" s="374" t="s">
        <v>66</v>
      </c>
      <c r="G170" s="374"/>
      <c r="H170" s="374"/>
      <c r="I170" s="143" t="s">
        <v>64</v>
      </c>
    </row>
    <row r="171" spans="1:10">
      <c r="A171" s="144"/>
      <c r="B171" s="144"/>
      <c r="C171" s="380"/>
      <c r="D171" s="380"/>
      <c r="E171" s="380"/>
      <c r="F171" s="380"/>
      <c r="G171" s="380"/>
      <c r="H171" s="380"/>
      <c r="I171" s="145"/>
    </row>
    <row r="172" spans="1:10">
      <c r="A172" s="146">
        <f>1*I168</f>
        <v>0</v>
      </c>
      <c r="B172" s="147"/>
      <c r="C172" s="380"/>
      <c r="D172" s="380"/>
      <c r="E172" s="380"/>
      <c r="F172" s="380"/>
      <c r="G172" s="380"/>
      <c r="H172" s="380"/>
      <c r="I172" s="171">
        <f>((B172+C171+F171)/100)*A172</f>
        <v>0</v>
      </c>
    </row>
    <row r="173" spans="1:10" ht="15.75" customHeight="1">
      <c r="C173" s="58"/>
      <c r="D173" s="58"/>
      <c r="E173" s="58"/>
      <c r="F173" s="58"/>
      <c r="G173" s="58"/>
      <c r="H173" s="58"/>
    </row>
    <row r="174" spans="1:10" ht="15.75" customHeight="1">
      <c r="C174" s="58"/>
      <c r="D174" s="58"/>
      <c r="E174" s="58"/>
      <c r="F174" s="58"/>
      <c r="G174" s="58"/>
      <c r="H174" s="58"/>
    </row>
    <row r="175" spans="1:10">
      <c r="G175" s="58"/>
    </row>
    <row r="176" spans="1:10" ht="15">
      <c r="A176" t="s">
        <v>68</v>
      </c>
      <c r="C176" s="107"/>
      <c r="D176" s="337"/>
      <c r="E176" s="79"/>
      <c r="G176" s="78" t="s">
        <v>69</v>
      </c>
    </row>
    <row r="178" spans="1:21">
      <c r="G178" s="109"/>
      <c r="H178" s="79"/>
      <c r="I178" s="79"/>
    </row>
    <row r="180" spans="1:21">
      <c r="A180" s="326" t="s">
        <v>480</v>
      </c>
    </row>
    <row r="181" spans="1:21">
      <c r="A181" s="326"/>
    </row>
    <row r="182" spans="1:21" ht="15.75">
      <c r="A182" s="48" t="s">
        <v>88</v>
      </c>
      <c r="C182" s="148" t="s">
        <v>89</v>
      </c>
      <c r="G182" s="136"/>
    </row>
    <row r="183" spans="1:21">
      <c r="A183" s="149" t="s">
        <v>90</v>
      </c>
      <c r="B183" s="150"/>
      <c r="C183" s="151" t="s">
        <v>91</v>
      </c>
      <c r="D183" s="152"/>
      <c r="E183" s="153"/>
      <c r="F183" s="154" t="s">
        <v>92</v>
      </c>
      <c r="G183" s="155"/>
      <c r="H183" s="150"/>
      <c r="I183" s="156"/>
      <c r="M183" s="136"/>
      <c r="N183" s="136"/>
      <c r="O183" s="136"/>
      <c r="P183" s="136"/>
      <c r="Q183" s="136"/>
      <c r="R183" s="136"/>
      <c r="S183" s="136"/>
      <c r="T183" s="136"/>
      <c r="U183" s="136"/>
    </row>
    <row r="184" spans="1:21" ht="17.850000000000001" customHeight="1">
      <c r="A184" s="154" t="s">
        <v>93</v>
      </c>
      <c r="B184" s="150">
        <v>4</v>
      </c>
      <c r="C184" s="157" t="s">
        <v>94</v>
      </c>
      <c r="D184" s="158"/>
      <c r="E184" s="159">
        <v>2</v>
      </c>
      <c r="F184" s="154" t="s">
        <v>95</v>
      </c>
      <c r="G184" s="155"/>
      <c r="H184" s="150">
        <v>2</v>
      </c>
      <c r="I184" s="156"/>
      <c r="M184" s="136"/>
      <c r="N184" s="136"/>
      <c r="O184" s="136"/>
      <c r="P184" s="136"/>
      <c r="Q184" s="136"/>
      <c r="R184" s="136"/>
      <c r="S184" s="136"/>
      <c r="T184" s="136"/>
      <c r="U184" s="136"/>
    </row>
    <row r="185" spans="1:21">
      <c r="A185" s="154" t="s">
        <v>96</v>
      </c>
      <c r="B185" s="150">
        <v>2.5</v>
      </c>
      <c r="C185" s="157" t="s">
        <v>97</v>
      </c>
      <c r="D185" s="160" t="s">
        <v>132</v>
      </c>
      <c r="E185" s="150">
        <v>2</v>
      </c>
      <c r="F185" s="154" t="s">
        <v>98</v>
      </c>
      <c r="G185" s="155"/>
      <c r="H185" s="150">
        <v>2.5</v>
      </c>
      <c r="I185" s="156"/>
      <c r="M185" s="136"/>
      <c r="N185" s="136"/>
      <c r="O185" s="136"/>
      <c r="P185" s="136"/>
      <c r="Q185" s="136"/>
      <c r="R185" s="136"/>
      <c r="S185" s="136"/>
      <c r="T185" s="136"/>
      <c r="U185" s="136"/>
    </row>
    <row r="186" spans="1:21">
      <c r="A186" s="154" t="s">
        <v>99</v>
      </c>
      <c r="B186" s="150">
        <v>1</v>
      </c>
      <c r="C186" s="157" t="s">
        <v>100</v>
      </c>
      <c r="D186" s="160"/>
      <c r="E186" s="150">
        <v>3</v>
      </c>
      <c r="F186" s="154" t="s">
        <v>101</v>
      </c>
      <c r="G186" s="155"/>
      <c r="H186" s="150">
        <v>4</v>
      </c>
      <c r="I186" s="156"/>
      <c r="M186" s="136"/>
      <c r="N186" s="136"/>
      <c r="O186" s="136"/>
      <c r="P186" s="136"/>
      <c r="Q186" s="136"/>
      <c r="R186" s="136"/>
      <c r="S186" s="136"/>
      <c r="T186" s="136"/>
      <c r="U186" s="136"/>
    </row>
    <row r="187" spans="1:21">
      <c r="A187" s="161"/>
      <c r="B187" s="161"/>
      <c r="C187" s="161"/>
      <c r="D187" s="161"/>
      <c r="E187" s="161"/>
      <c r="F187" s="161"/>
      <c r="G187" s="162"/>
      <c r="H187" s="161"/>
      <c r="M187" s="136"/>
      <c r="N187" s="136"/>
      <c r="O187" s="136"/>
      <c r="P187" s="136"/>
      <c r="Q187" s="136"/>
      <c r="R187" s="136"/>
      <c r="S187" s="136"/>
      <c r="T187" s="136"/>
      <c r="U187" s="136"/>
    </row>
    <row r="188" spans="1:21" ht="12.75" customHeight="1">
      <c r="A188" s="371" t="s">
        <v>117</v>
      </c>
      <c r="B188" s="371"/>
      <c r="C188" s="371"/>
      <c r="D188" s="371"/>
      <c r="E188" s="371"/>
      <c r="F188" s="371"/>
      <c r="G188" s="371"/>
      <c r="H188" s="371"/>
      <c r="I188" s="371"/>
      <c r="J188" s="371"/>
      <c r="M188" s="136"/>
      <c r="N188" s="136"/>
      <c r="O188" s="136"/>
      <c r="P188" s="136"/>
      <c r="Q188" s="136"/>
      <c r="R188" s="136"/>
      <c r="S188" s="136"/>
      <c r="T188" s="136"/>
      <c r="U188" s="136"/>
    </row>
    <row r="189" spans="1:21">
      <c r="A189" s="163" t="s">
        <v>102</v>
      </c>
      <c r="G189" s="136"/>
      <c r="M189" s="136"/>
      <c r="N189" s="136"/>
      <c r="O189" s="136"/>
      <c r="P189" s="136"/>
      <c r="Q189" s="136"/>
      <c r="R189" s="136"/>
      <c r="S189" s="136"/>
      <c r="T189" s="136"/>
      <c r="U189" s="136"/>
    </row>
    <row r="190" spans="1:21" ht="12.75" customHeight="1">
      <c r="A190" s="371" t="s">
        <v>103</v>
      </c>
      <c r="B190" s="371"/>
      <c r="C190" s="371"/>
      <c r="D190" s="371"/>
      <c r="E190" s="371"/>
      <c r="F190" s="371"/>
      <c r="G190" s="371"/>
      <c r="H190" s="371"/>
      <c r="I190" s="371"/>
      <c r="J190" s="371"/>
      <c r="M190" s="136"/>
      <c r="N190" s="136"/>
      <c r="O190" s="136"/>
      <c r="P190" s="136"/>
      <c r="Q190" s="136"/>
      <c r="R190" s="136"/>
      <c r="S190" s="136"/>
      <c r="T190" s="136"/>
      <c r="U190" s="136"/>
    </row>
    <row r="191" spans="1:21">
      <c r="A191" t="s">
        <v>104</v>
      </c>
      <c r="G191" s="136"/>
      <c r="M191" s="136"/>
      <c r="N191" s="136"/>
      <c r="O191" s="136"/>
      <c r="P191" s="136"/>
      <c r="Q191" s="136"/>
      <c r="R191" s="136"/>
      <c r="S191" s="136"/>
      <c r="T191" s="136"/>
      <c r="U191" s="136"/>
    </row>
    <row r="192" spans="1:21" ht="12.75" customHeight="1">
      <c r="A192" s="371" t="s">
        <v>118</v>
      </c>
      <c r="B192" s="371"/>
      <c r="C192" s="371"/>
      <c r="D192" s="371"/>
      <c r="E192" s="371"/>
      <c r="F192" s="371"/>
      <c r="G192" s="371"/>
      <c r="H192" s="371"/>
      <c r="I192" s="371"/>
      <c r="J192" s="371"/>
      <c r="M192" s="136"/>
      <c r="N192" s="136"/>
      <c r="O192" s="136"/>
      <c r="P192" s="136"/>
      <c r="Q192" s="136"/>
      <c r="R192" s="136"/>
      <c r="S192" s="136"/>
      <c r="T192" s="136"/>
      <c r="U192" s="136"/>
    </row>
    <row r="193" spans="1:21">
      <c r="G193" s="136"/>
      <c r="M193" s="136"/>
      <c r="N193" s="136"/>
      <c r="O193" s="136"/>
      <c r="P193" s="136"/>
      <c r="Q193" s="136"/>
      <c r="R193" s="136"/>
      <c r="S193" s="136"/>
      <c r="T193" s="136"/>
      <c r="U193" s="136"/>
    </row>
    <row r="194" spans="1:21">
      <c r="A194" t="s">
        <v>105</v>
      </c>
      <c r="G194" s="136"/>
      <c r="M194" s="136"/>
      <c r="N194" s="136"/>
      <c r="O194" s="136"/>
      <c r="P194" s="136"/>
      <c r="Q194" s="136"/>
      <c r="R194" s="136"/>
      <c r="S194" s="136"/>
      <c r="T194" s="136"/>
      <c r="U194" s="136"/>
    </row>
    <row r="195" spans="1:21">
      <c r="A195" t="s">
        <v>106</v>
      </c>
      <c r="G195" s="136"/>
      <c r="M195" s="136"/>
      <c r="N195" s="136"/>
      <c r="O195" s="136"/>
      <c r="P195" s="136"/>
      <c r="Q195" s="136"/>
      <c r="R195" s="136"/>
      <c r="S195" s="136"/>
      <c r="T195" s="136"/>
      <c r="U195" s="136"/>
    </row>
    <row r="196" spans="1:21">
      <c r="A196" t="s">
        <v>107</v>
      </c>
      <c r="G196" s="136"/>
      <c r="M196" s="136"/>
      <c r="N196" s="136"/>
      <c r="O196" s="136"/>
      <c r="P196" s="136"/>
      <c r="Q196" s="136"/>
      <c r="R196" s="136"/>
      <c r="S196" s="136"/>
      <c r="T196" s="136"/>
      <c r="U196" s="136"/>
    </row>
    <row r="197" spans="1:21">
      <c r="A197" t="s">
        <v>108</v>
      </c>
      <c r="G197" s="136"/>
      <c r="M197" s="136"/>
      <c r="N197" s="136"/>
      <c r="O197" s="136"/>
      <c r="P197" s="136"/>
      <c r="Q197" s="136"/>
      <c r="R197" s="136"/>
      <c r="S197" s="136"/>
      <c r="T197" s="136"/>
      <c r="U197" s="136"/>
    </row>
    <row r="198" spans="1:21">
      <c r="A198" t="s">
        <v>109</v>
      </c>
      <c r="G198" s="136"/>
      <c r="M198" s="136"/>
      <c r="N198" s="136"/>
      <c r="O198" s="136"/>
      <c r="P198" s="136"/>
      <c r="Q198" s="136"/>
      <c r="R198" s="136"/>
      <c r="S198" s="136"/>
      <c r="T198" s="136"/>
      <c r="U198" s="136"/>
    </row>
    <row r="199" spans="1:21">
      <c r="A199" t="s">
        <v>110</v>
      </c>
      <c r="G199" s="136"/>
      <c r="M199" s="136"/>
      <c r="N199" s="136"/>
      <c r="O199" s="136"/>
      <c r="P199" s="136"/>
      <c r="Q199" s="136"/>
      <c r="R199" s="136"/>
      <c r="S199" s="136"/>
      <c r="T199" s="136"/>
      <c r="U199" s="136"/>
    </row>
    <row r="200" spans="1:21">
      <c r="A200" t="s">
        <v>111</v>
      </c>
      <c r="G200" s="136"/>
    </row>
    <row r="201" spans="1:21">
      <c r="A201" t="s">
        <v>112</v>
      </c>
      <c r="G201" s="136"/>
    </row>
    <row r="202" spans="1:21">
      <c r="A202" t="s">
        <v>113</v>
      </c>
      <c r="G202" s="136"/>
    </row>
    <row r="203" spans="1:21">
      <c r="A203" t="s">
        <v>114</v>
      </c>
      <c r="G203" s="136"/>
    </row>
    <row r="204" spans="1:21">
      <c r="A204" t="s">
        <v>115</v>
      </c>
      <c r="G204" s="136"/>
    </row>
    <row r="205" spans="1:21">
      <c r="A205" t="s">
        <v>116</v>
      </c>
      <c r="G205" s="136"/>
    </row>
    <row r="206" spans="1:21">
      <c r="A206" t="s">
        <v>133</v>
      </c>
      <c r="G206" s="136"/>
    </row>
  </sheetData>
  <mergeCells count="20">
    <mergeCell ref="M151:W158"/>
    <mergeCell ref="E161:G161"/>
    <mergeCell ref="C9:I9"/>
    <mergeCell ref="D137:E137"/>
    <mergeCell ref="A1:J1"/>
    <mergeCell ref="A2:J2"/>
    <mergeCell ref="A190:J190"/>
    <mergeCell ref="B3:I3"/>
    <mergeCell ref="C6:I6"/>
    <mergeCell ref="A192:J192"/>
    <mergeCell ref="F170:H170"/>
    <mergeCell ref="A115:D115"/>
    <mergeCell ref="C170:E170"/>
    <mergeCell ref="D136:E136"/>
    <mergeCell ref="C171:E172"/>
    <mergeCell ref="F171:H172"/>
    <mergeCell ref="A188:J188"/>
    <mergeCell ref="D133:E133"/>
    <mergeCell ref="D134:E134"/>
    <mergeCell ref="D135:E135"/>
  </mergeCells>
  <phoneticPr fontId="0" type="noConversion"/>
  <hyperlinks>
    <hyperlink ref="H121:I121" r:id="rId1" display="https://municipium-images-production.s3-eu-west-1.amazonaws.com/s3/7346/allegati/dgc_9_del_22-01-2022-determina_criteri_monetizzazione_standard.pdf" xr:uid="{4E2E5EDB-EFED-4F55-A476-507C83A45E11}"/>
    <hyperlink ref="J121" r:id="rId2" xr:uid="{D1ED0A85-0B15-46AE-8FCB-B9ABC0AEBA54}"/>
    <hyperlink ref="J119" r:id="rId3" xr:uid="{12765DE7-9D9A-4E86-A064-A9C5B8B51C9D}"/>
    <hyperlink ref="J117" r:id="rId4" xr:uid="{A9C64B46-038E-4588-B225-22C122212B1F}"/>
    <hyperlink ref="J125" r:id="rId5" xr:uid="{788B0642-8ECD-4D70-B157-1538E979B237}"/>
    <hyperlink ref="J118" r:id="rId6" xr:uid="{D15C02F4-2A00-4AA6-B6CE-CB7EF9B4385E}"/>
  </hyperlinks>
  <pageMargins left="0.39370078740157483" right="0.39370078740157483" top="0.31496062992125984" bottom="0.27559055118110237" header="0.39370078740157483" footer="0.35433070866141736"/>
  <pageSetup paperSize="9" scale="75" orientation="portrait" r:id="rId7"/>
  <headerFooter alignWithMargins="0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446A9-E345-413E-8ED2-4457FCEACC7B}">
  <dimension ref="A2:AG40"/>
  <sheetViews>
    <sheetView workbookViewId="0">
      <selection activeCell="V26" sqref="V26"/>
    </sheetView>
  </sheetViews>
  <sheetFormatPr defaultRowHeight="12.75"/>
  <sheetData>
    <row r="2" spans="1:33">
      <c r="A2" s="416" t="s">
        <v>267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</row>
    <row r="4" spans="1:33">
      <c r="A4" s="401" t="s">
        <v>136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S4" s="400" t="s">
        <v>178</v>
      </c>
      <c r="T4" s="401"/>
      <c r="U4" s="401"/>
      <c r="V4" s="401"/>
    </row>
    <row r="5" spans="1:33">
      <c r="A5" s="401" t="s">
        <v>137</v>
      </c>
      <c r="B5" s="401"/>
      <c r="C5" s="401"/>
      <c r="D5" s="401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1"/>
      <c r="P5" s="401"/>
      <c r="Q5" s="401"/>
    </row>
    <row r="6" spans="1:33">
      <c r="A6" s="401" t="s">
        <v>138</v>
      </c>
      <c r="B6" s="401"/>
      <c r="C6" s="401"/>
      <c r="D6" s="40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401"/>
      <c r="P6" s="401"/>
      <c r="Q6" s="401"/>
    </row>
    <row r="7" spans="1:33" ht="15">
      <c r="A7" s="400" t="s">
        <v>228</v>
      </c>
      <c r="B7" s="401"/>
      <c r="C7" s="401"/>
      <c r="D7" s="401"/>
      <c r="E7" s="401"/>
      <c r="F7" s="401"/>
      <c r="G7" s="401"/>
      <c r="H7" s="401"/>
      <c r="I7" s="401"/>
      <c r="J7" s="401"/>
      <c r="K7" s="401"/>
      <c r="L7" s="401"/>
      <c r="M7" s="401"/>
      <c r="N7" s="401"/>
      <c r="O7" s="401"/>
      <c r="P7" s="401"/>
      <c r="Q7" s="401"/>
    </row>
    <row r="8" spans="1:33">
      <c r="A8" s="400" t="s">
        <v>177</v>
      </c>
      <c r="B8" s="401"/>
      <c r="C8" s="401"/>
      <c r="D8" s="401"/>
      <c r="E8" s="401"/>
      <c r="F8" s="401"/>
      <c r="G8" s="401"/>
      <c r="H8" s="401"/>
      <c r="I8" s="401"/>
      <c r="J8" s="401"/>
      <c r="K8" s="401"/>
      <c r="L8" s="401"/>
      <c r="M8" s="401"/>
      <c r="N8" s="401"/>
      <c r="O8" s="401"/>
      <c r="P8" s="401"/>
      <c r="Q8" s="401"/>
    </row>
    <row r="10" spans="1:33" ht="30" customHeight="1">
      <c r="A10" s="409" t="s">
        <v>139</v>
      </c>
      <c r="B10" s="417"/>
      <c r="C10" s="409" t="s">
        <v>140</v>
      </c>
      <c r="D10" s="409"/>
      <c r="E10" s="409"/>
      <c r="F10" s="409" t="s">
        <v>141</v>
      </c>
      <c r="G10" s="409"/>
      <c r="H10" s="409"/>
      <c r="I10" s="409"/>
      <c r="J10" s="409" t="s">
        <v>142</v>
      </c>
      <c r="K10" s="409"/>
      <c r="L10" s="409"/>
      <c r="M10" s="412" t="s">
        <v>143</v>
      </c>
      <c r="N10" s="406" t="s">
        <v>144</v>
      </c>
      <c r="O10" s="409" t="s">
        <v>145</v>
      </c>
      <c r="P10" s="409"/>
      <c r="Q10" s="409"/>
      <c r="S10" s="409" t="s">
        <v>140</v>
      </c>
      <c r="T10" s="409"/>
      <c r="U10" s="409"/>
      <c r="V10" s="409" t="s">
        <v>141</v>
      </c>
      <c r="W10" s="409"/>
      <c r="X10" s="409"/>
      <c r="Y10" s="409"/>
      <c r="Z10" s="409" t="s">
        <v>142</v>
      </c>
      <c r="AA10" s="409"/>
      <c r="AB10" s="409"/>
      <c r="AC10" s="412" t="s">
        <v>143</v>
      </c>
      <c r="AD10" s="406" t="s">
        <v>144</v>
      </c>
      <c r="AE10" s="409" t="s">
        <v>145</v>
      </c>
      <c r="AF10" s="409"/>
      <c r="AG10" s="409"/>
    </row>
    <row r="11" spans="1:33">
      <c r="A11" s="402" t="s">
        <v>146</v>
      </c>
      <c r="B11" s="402" t="s">
        <v>147</v>
      </c>
      <c r="C11" s="404" t="s">
        <v>148</v>
      </c>
      <c r="D11" s="405"/>
      <c r="E11" s="402" t="s">
        <v>149</v>
      </c>
      <c r="F11" s="402" t="s">
        <v>150</v>
      </c>
      <c r="G11" s="402" t="s">
        <v>151</v>
      </c>
      <c r="H11" s="402" t="s">
        <v>152</v>
      </c>
      <c r="I11" s="402" t="s">
        <v>153</v>
      </c>
      <c r="J11" s="404" t="s">
        <v>148</v>
      </c>
      <c r="K11" s="405"/>
      <c r="L11" s="402" t="s">
        <v>149</v>
      </c>
      <c r="M11" s="413"/>
      <c r="N11" s="407"/>
      <c r="O11" s="398" t="s">
        <v>154</v>
      </c>
      <c r="P11" s="398" t="s">
        <v>155</v>
      </c>
      <c r="Q11" s="398" t="s">
        <v>149</v>
      </c>
      <c r="S11" s="404" t="s">
        <v>148</v>
      </c>
      <c r="T11" s="405"/>
      <c r="U11" s="402" t="s">
        <v>149</v>
      </c>
      <c r="V11" s="402" t="s">
        <v>150</v>
      </c>
      <c r="W11" s="402" t="s">
        <v>151</v>
      </c>
      <c r="X11" s="402" t="s">
        <v>152</v>
      </c>
      <c r="Y11" s="402" t="s">
        <v>153</v>
      </c>
      <c r="Z11" s="404" t="s">
        <v>148</v>
      </c>
      <c r="AA11" s="405"/>
      <c r="AB11" s="402" t="s">
        <v>149</v>
      </c>
      <c r="AC11" s="413"/>
      <c r="AD11" s="407"/>
      <c r="AE11" s="398" t="s">
        <v>154</v>
      </c>
      <c r="AF11" s="398" t="s">
        <v>155</v>
      </c>
      <c r="AG11" s="398" t="s">
        <v>149</v>
      </c>
    </row>
    <row r="12" spans="1:33">
      <c r="A12" s="403"/>
      <c r="B12" s="403"/>
      <c r="C12" s="185" t="s">
        <v>25</v>
      </c>
      <c r="D12" s="185" t="s">
        <v>156</v>
      </c>
      <c r="E12" s="403"/>
      <c r="F12" s="403"/>
      <c r="G12" s="403"/>
      <c r="H12" s="403"/>
      <c r="I12" s="403"/>
      <c r="J12" s="185" t="s">
        <v>154</v>
      </c>
      <c r="K12" s="185" t="s">
        <v>157</v>
      </c>
      <c r="L12" s="403"/>
      <c r="M12" s="414"/>
      <c r="N12" s="408"/>
      <c r="O12" s="399"/>
      <c r="P12" s="399"/>
      <c r="Q12" s="399"/>
      <c r="S12" s="185" t="s">
        <v>25</v>
      </c>
      <c r="T12" s="185" t="s">
        <v>156</v>
      </c>
      <c r="U12" s="403"/>
      <c r="V12" s="403"/>
      <c r="W12" s="403"/>
      <c r="X12" s="403"/>
      <c r="Y12" s="403"/>
      <c r="Z12" s="185" t="s">
        <v>154</v>
      </c>
      <c r="AA12" s="185" t="s">
        <v>157</v>
      </c>
      <c r="AB12" s="403"/>
      <c r="AC12" s="414"/>
      <c r="AD12" s="408"/>
      <c r="AE12" s="399"/>
      <c r="AF12" s="399"/>
      <c r="AG12" s="399"/>
    </row>
    <row r="13" spans="1:33">
      <c r="A13" s="402" t="s">
        <v>158</v>
      </c>
      <c r="B13" s="186" t="s">
        <v>159</v>
      </c>
      <c r="C13" s="187">
        <v>9.2962241836107573</v>
      </c>
      <c r="D13" s="187">
        <v>4.6481120918053787</v>
      </c>
      <c r="E13" s="187">
        <v>13.944336275416136</v>
      </c>
      <c r="F13" s="188">
        <v>0.8</v>
      </c>
      <c r="G13" s="188">
        <v>1.1000000000000001</v>
      </c>
      <c r="H13" s="188">
        <v>0.25</v>
      </c>
      <c r="I13" s="189">
        <v>0.22</v>
      </c>
      <c r="J13" s="192">
        <f>C13*I13</f>
        <v>2.0451693203943666</v>
      </c>
      <c r="K13" s="192">
        <f>D13*I13</f>
        <v>1.0225846601971833</v>
      </c>
      <c r="L13" s="192">
        <f>J13+K13</f>
        <v>3.0677539805915499</v>
      </c>
      <c r="M13" s="190">
        <v>104.3</v>
      </c>
      <c r="N13" s="191">
        <v>0</v>
      </c>
      <c r="O13" s="211">
        <f>(J13*(M13/100)+J13)*N13/100+(J13*(M13/100)+J13)</f>
        <v>4.1782809215656904</v>
      </c>
      <c r="P13" s="211">
        <f>((K13*(M13/100)+K13)*N13/100)+(K13*(M13/100)+K13)</f>
        <v>2.0891404607828452</v>
      </c>
      <c r="Q13" s="192">
        <f>O13+P13</f>
        <v>6.2674213823485356</v>
      </c>
      <c r="S13" s="187">
        <v>9.2962241836107573</v>
      </c>
      <c r="T13" s="187">
        <v>4.6481120918053787</v>
      </c>
      <c r="U13" s="187">
        <v>13.944336275416136</v>
      </c>
      <c r="V13" s="188">
        <v>0.8</v>
      </c>
      <c r="W13" s="188">
        <v>1.1000000000000001</v>
      </c>
      <c r="X13" s="188">
        <v>0.3</v>
      </c>
      <c r="Y13" s="189">
        <v>0.26400000000000001</v>
      </c>
      <c r="Z13" s="192">
        <f>S13*Y13</f>
        <v>2.4542031844732399</v>
      </c>
      <c r="AA13" s="192">
        <f>T13*Y13</f>
        <v>1.22710159223662</v>
      </c>
      <c r="AB13" s="192">
        <f>Z13+AA13</f>
        <v>3.6813047767098599</v>
      </c>
      <c r="AC13" s="190">
        <v>104.3</v>
      </c>
      <c r="AD13" s="191">
        <v>-50</v>
      </c>
      <c r="AE13" s="211">
        <f>(Z13*(AC13/100)+Z13)*AD13/100+(Z13*(AC13/100)+Z13)</f>
        <v>2.5069685529394148</v>
      </c>
      <c r="AF13" s="211">
        <f>((AA13*(AC13/100)+AA13)*AD13/100)+(AA13*(AC13/100)+AA13)</f>
        <v>1.2534842764697074</v>
      </c>
      <c r="AG13" s="192">
        <f>AE13+AF13</f>
        <v>3.7604528294091222</v>
      </c>
    </row>
    <row r="14" spans="1:33">
      <c r="A14" s="415"/>
      <c r="B14" s="186" t="s">
        <v>160</v>
      </c>
      <c r="C14" s="187">
        <v>4.4157064872151093</v>
      </c>
      <c r="D14" s="187">
        <v>4.6481120918053787</v>
      </c>
      <c r="E14" s="187">
        <v>9.0638185790204879</v>
      </c>
      <c r="F14" s="188">
        <v>0.8</v>
      </c>
      <c r="G14" s="188">
        <v>1.1000000000000001</v>
      </c>
      <c r="H14" s="188">
        <v>0.25</v>
      </c>
      <c r="I14" s="189">
        <v>0.22</v>
      </c>
      <c r="J14" s="192">
        <f>C14*I14</f>
        <v>0.97145542718732403</v>
      </c>
      <c r="K14" s="192">
        <f>D14*I14</f>
        <v>1.0225846601971833</v>
      </c>
      <c r="L14" s="192">
        <f>J14+K14</f>
        <v>1.9940400873845072</v>
      </c>
      <c r="M14" s="190">
        <v>104.3</v>
      </c>
      <c r="N14" s="191">
        <v>0</v>
      </c>
      <c r="O14" s="211">
        <f>(J14*(M14/100)+J14)*N14/100+(J14*(M14/100)+J14)</f>
        <v>1.984683437743703</v>
      </c>
      <c r="P14" s="211">
        <f>((K14*(M14/100)+K14)*N14/100)+(K14*(M14/100)+K14)</f>
        <v>2.0891404607828452</v>
      </c>
      <c r="Q14" s="192">
        <f>O14+P14</f>
        <v>4.0738238985265482</v>
      </c>
      <c r="S14" s="187">
        <v>4.4157064872151093</v>
      </c>
      <c r="T14" s="187">
        <v>4.6481120918053787</v>
      </c>
      <c r="U14" s="187">
        <v>9.0638185790204879</v>
      </c>
      <c r="V14" s="188">
        <v>0.8</v>
      </c>
      <c r="W14" s="188">
        <v>1.1000000000000001</v>
      </c>
      <c r="X14" s="188">
        <v>0.3</v>
      </c>
      <c r="Y14" s="189">
        <v>0.26400000000000001</v>
      </c>
      <c r="Z14" s="192">
        <f>S14*Y14</f>
        <v>1.165746512624789</v>
      </c>
      <c r="AA14" s="192">
        <f>T14*Y14</f>
        <v>1.22710159223662</v>
      </c>
      <c r="AB14" s="192">
        <f>Z14+AA14</f>
        <v>2.3928481048614092</v>
      </c>
      <c r="AC14" s="190">
        <v>104.3</v>
      </c>
      <c r="AD14" s="191">
        <v>-50</v>
      </c>
      <c r="AE14" s="211">
        <f>(Z14*(AC14/100)+Z14)*AD14/100+(Z14*(AC14/100)+Z14)</f>
        <v>1.1908100626462219</v>
      </c>
      <c r="AF14" s="211">
        <f>((AA14*(AC14/100)+AA14)*AD14/100)+(AA14*(AC14/100)+AA14)</f>
        <v>1.2534842764697074</v>
      </c>
      <c r="AG14" s="192">
        <f>AE14+AF14</f>
        <v>2.4442943391159293</v>
      </c>
    </row>
    <row r="15" spans="1:33">
      <c r="A15" s="403"/>
      <c r="B15" s="186" t="s">
        <v>161</v>
      </c>
      <c r="C15" s="187">
        <v>3.0987413945369191</v>
      </c>
      <c r="D15" s="187">
        <v>4.6481120918053787</v>
      </c>
      <c r="E15" s="187">
        <v>8.0050819358870413</v>
      </c>
      <c r="F15" s="188">
        <v>0.8</v>
      </c>
      <c r="G15" s="188">
        <v>1.1000000000000001</v>
      </c>
      <c r="H15" s="188">
        <v>0.25</v>
      </c>
      <c r="I15" s="189">
        <v>0.22</v>
      </c>
      <c r="J15" s="192">
        <f>C15*I15</f>
        <v>0.6817231067981222</v>
      </c>
      <c r="K15" s="192">
        <f>D15*I15</f>
        <v>1.0225846601971833</v>
      </c>
      <c r="L15" s="192">
        <f>J15+K15</f>
        <v>1.7043077669953055</v>
      </c>
      <c r="M15" s="190">
        <v>104.3</v>
      </c>
      <c r="N15" s="191">
        <v>0</v>
      </c>
      <c r="O15" s="211">
        <f>(J15*(M15/100)+J15)*N15/100+(J15*(M15/100)+J15)</f>
        <v>1.3927603071885635</v>
      </c>
      <c r="P15" s="211">
        <f>((K15*(M15/100)+K15)*N15/100)+(K15*(M15/100)+K15)</f>
        <v>2.0891404607828452</v>
      </c>
      <c r="Q15" s="192">
        <f>O15+P15</f>
        <v>3.4819007679714087</v>
      </c>
      <c r="S15" s="187"/>
      <c r="T15" s="187"/>
      <c r="U15" s="187"/>
      <c r="V15" s="188"/>
      <c r="W15" s="188"/>
      <c r="X15" s="188"/>
      <c r="Y15" s="189"/>
      <c r="Z15" s="189"/>
      <c r="AA15" s="189"/>
      <c r="AB15" s="189"/>
      <c r="AC15" s="197"/>
      <c r="AD15" s="191"/>
      <c r="AE15" s="211"/>
      <c r="AF15" s="211"/>
      <c r="AG15" s="192"/>
    </row>
    <row r="16" spans="1:33">
      <c r="A16" s="402" t="s">
        <v>162</v>
      </c>
      <c r="B16" s="186" t="s">
        <v>159</v>
      </c>
      <c r="C16" s="187">
        <v>9.2962241836107573</v>
      </c>
      <c r="D16" s="187">
        <v>4.6481120918053787</v>
      </c>
      <c r="E16" s="187">
        <v>13.944336275416136</v>
      </c>
      <c r="F16" s="188">
        <v>0.8</v>
      </c>
      <c r="G16" s="188">
        <v>1.1000000000000001</v>
      </c>
      <c r="H16" s="188">
        <v>0.3</v>
      </c>
      <c r="I16" s="189">
        <v>0.26400000000000001</v>
      </c>
      <c r="J16" s="192">
        <f>C16*I16</f>
        <v>2.4542031844732399</v>
      </c>
      <c r="K16" s="192">
        <f>D16*I16</f>
        <v>1.22710159223662</v>
      </c>
      <c r="L16" s="192">
        <f>J16+K16</f>
        <v>3.6813047767098599</v>
      </c>
      <c r="M16" s="190">
        <v>104.3</v>
      </c>
      <c r="N16" s="191">
        <v>0</v>
      </c>
      <c r="O16" s="211">
        <f>(J16*(M16/100)+J16)*N16/100+(J16*(M16/100)+J16)</f>
        <v>5.0139371058788296</v>
      </c>
      <c r="P16" s="211">
        <f>((K16*(M16/100)+K16)*N16/100)+(K16*(M16/100)+K16)</f>
        <v>2.5069685529394148</v>
      </c>
      <c r="Q16" s="192">
        <f>O16+P16</f>
        <v>7.5209056588182444</v>
      </c>
    </row>
    <row r="17" spans="1:17">
      <c r="A17" s="415"/>
      <c r="B17" s="186" t="s">
        <v>160</v>
      </c>
      <c r="C17" s="187">
        <v>4.4157064872151093</v>
      </c>
      <c r="D17" s="187">
        <v>4.6481120918053787</v>
      </c>
      <c r="E17" s="187">
        <v>9.0638185790204879</v>
      </c>
      <c r="F17" s="188">
        <v>0.8</v>
      </c>
      <c r="G17" s="188">
        <v>1.1000000000000001</v>
      </c>
      <c r="H17" s="188">
        <v>0.3</v>
      </c>
      <c r="I17" s="189">
        <v>0.26400000000000001</v>
      </c>
      <c r="J17" s="192">
        <f>C17*I17</f>
        <v>1.165746512624789</v>
      </c>
      <c r="K17" s="192">
        <f>D17*I17</f>
        <v>1.22710159223662</v>
      </c>
      <c r="L17" s="192">
        <f>J17+K17</f>
        <v>2.3928481048614092</v>
      </c>
      <c r="M17" s="190">
        <v>104.3</v>
      </c>
      <c r="N17" s="191">
        <v>0</v>
      </c>
      <c r="O17" s="211">
        <f>(J17*(M17/100)+J17)*N17/100+(J17*(M17/100)+J17)</f>
        <v>2.3816201252924438</v>
      </c>
      <c r="P17" s="211">
        <f>((K17*(M17/100)+K17)*N17/100)+(K17*(M17/100)+K17)</f>
        <v>2.5069685529394148</v>
      </c>
      <c r="Q17" s="192">
        <f>O17+P17</f>
        <v>4.8885886782318586</v>
      </c>
    </row>
    <row r="18" spans="1:17">
      <c r="A18" s="403"/>
      <c r="B18" s="186"/>
      <c r="C18" s="187"/>
      <c r="D18" s="187"/>
      <c r="E18" s="187"/>
      <c r="F18" s="188"/>
      <c r="G18" s="188"/>
      <c r="H18" s="188"/>
      <c r="I18" s="189"/>
      <c r="J18" s="192"/>
      <c r="K18" s="192"/>
      <c r="L18" s="192"/>
      <c r="M18" s="190"/>
      <c r="N18" s="191"/>
      <c r="O18" s="211"/>
      <c r="P18" s="211"/>
      <c r="Q18" s="192"/>
    </row>
    <row r="19" spans="1:17" ht="18">
      <c r="A19" s="193" t="s">
        <v>163</v>
      </c>
      <c r="B19" s="186" t="s">
        <v>159</v>
      </c>
      <c r="C19" s="187">
        <v>9.2962241836107573</v>
      </c>
      <c r="D19" s="187">
        <v>4.6481120918053787</v>
      </c>
      <c r="E19" s="187">
        <v>13.944336275416136</v>
      </c>
      <c r="F19" s="188">
        <v>0.8</v>
      </c>
      <c r="G19" s="188">
        <v>1.1000000000000001</v>
      </c>
      <c r="H19" s="188">
        <v>0.9</v>
      </c>
      <c r="I19" s="189">
        <v>0.79200000000000004</v>
      </c>
      <c r="J19" s="192">
        <f>C19*I19</f>
        <v>7.3626095534197198</v>
      </c>
      <c r="K19" s="192">
        <f>D19*I19</f>
        <v>3.6813047767098599</v>
      </c>
      <c r="L19" s="192">
        <f>J19+K19</f>
        <v>11.04391433012958</v>
      </c>
      <c r="M19" s="190">
        <v>104.3</v>
      </c>
      <c r="N19" s="191">
        <v>0</v>
      </c>
      <c r="O19" s="211">
        <f>(J19*(M19/100)+J19)*N19/100+(J19*(M19/100)+J19)</f>
        <v>15.041811317636487</v>
      </c>
      <c r="P19" s="211">
        <f>((K19*(M19/100)+K19)*N19/100)+(K19*(M19/100)+K19)</f>
        <v>7.5209056588182435</v>
      </c>
      <c r="Q19" s="192">
        <f>O19+P19</f>
        <v>22.56271697645473</v>
      </c>
    </row>
    <row r="20" spans="1:17">
      <c r="A20" s="194" t="s">
        <v>164</v>
      </c>
      <c r="B20" s="186" t="s">
        <v>165</v>
      </c>
      <c r="C20" s="187">
        <v>4.4157064872151093</v>
      </c>
      <c r="D20" s="187">
        <v>4.6481120918053787</v>
      </c>
      <c r="E20" s="187">
        <v>9.0638185790204879</v>
      </c>
      <c r="F20" s="188">
        <v>0.8</v>
      </c>
      <c r="G20" s="188">
        <v>1.1000000000000001</v>
      </c>
      <c r="H20" s="188">
        <v>0.9</v>
      </c>
      <c r="I20" s="189">
        <v>0.79200000000000004</v>
      </c>
      <c r="J20" s="192">
        <f>C20*I20</f>
        <v>3.4972395378743668</v>
      </c>
      <c r="K20" s="192">
        <f>D20*I20</f>
        <v>3.6813047767098599</v>
      </c>
      <c r="L20" s="192">
        <f>J20+K20</f>
        <v>7.1785443145842267</v>
      </c>
      <c r="M20" s="190">
        <v>104.3</v>
      </c>
      <c r="N20" s="191">
        <v>-30</v>
      </c>
      <c r="O20" s="211">
        <f>(J20*(M20/100)+J20)*N20/100+(J20*(M20/100)+J20)</f>
        <v>5.0014022631141319</v>
      </c>
      <c r="P20" s="211">
        <f>((K20*(M20/100)+K20)*N20/100)+(K20*(M20/100)+K20)</f>
        <v>5.2646339611727697</v>
      </c>
      <c r="Q20" s="192">
        <f>O20+P20</f>
        <v>10.266036224286902</v>
      </c>
    </row>
    <row r="21" spans="1:17" ht="18">
      <c r="A21" s="195" t="s">
        <v>166</v>
      </c>
      <c r="B21" s="186"/>
      <c r="C21" s="187">
        <v>4.4157064872151093</v>
      </c>
      <c r="D21" s="187">
        <v>4.6481120918053787</v>
      </c>
      <c r="E21" s="187">
        <v>9.0638185790204879</v>
      </c>
      <c r="F21" s="188">
        <v>0.8</v>
      </c>
      <c r="G21" s="188">
        <v>1.1000000000000001</v>
      </c>
      <c r="H21" s="188">
        <v>0.9</v>
      </c>
      <c r="I21" s="189">
        <v>0.79200000000000004</v>
      </c>
      <c r="J21" s="192">
        <f>C21*I21</f>
        <v>3.4972395378743668</v>
      </c>
      <c r="K21" s="192">
        <f>D21*I21</f>
        <v>3.6813047767098599</v>
      </c>
      <c r="L21" s="192">
        <f>J21+K21</f>
        <v>7.1785443145842267</v>
      </c>
      <c r="M21" s="190">
        <v>104.3</v>
      </c>
      <c r="N21" s="191">
        <v>-30</v>
      </c>
      <c r="O21" s="211">
        <f>(J21*(M21/100)+J21)*N21/100+(J21*(M21/100)+J21)</f>
        <v>5.0014022631141319</v>
      </c>
      <c r="P21" s="211">
        <f>((K21*(M21/100)+K21)*N21/100)+(K21*(M21/100)+K21)</f>
        <v>5.2646339611727697</v>
      </c>
      <c r="Q21" s="192">
        <f>O21+P21</f>
        <v>10.266036224286902</v>
      </c>
    </row>
    <row r="22" spans="1:17">
      <c r="A22" s="402" t="s">
        <v>167</v>
      </c>
      <c r="B22" s="186" t="s">
        <v>159</v>
      </c>
      <c r="C22" s="187">
        <v>9.2962241836107573</v>
      </c>
      <c r="D22" s="187">
        <v>4.6481120918053787</v>
      </c>
      <c r="E22" s="187">
        <v>13.944336275416136</v>
      </c>
      <c r="F22" s="188">
        <v>0.8</v>
      </c>
      <c r="G22" s="188">
        <v>1.1000000000000001</v>
      </c>
      <c r="H22" s="188">
        <v>1</v>
      </c>
      <c r="I22" s="189">
        <v>0.88</v>
      </c>
      <c r="J22" s="192">
        <f>C22*I22</f>
        <v>8.1806772815774664</v>
      </c>
      <c r="K22" s="192">
        <f>D22*I22</f>
        <v>4.0903386407887332</v>
      </c>
      <c r="L22" s="192">
        <f>J22+K22</f>
        <v>12.2710159223662</v>
      </c>
      <c r="M22" s="190">
        <v>104.3</v>
      </c>
      <c r="N22" s="191">
        <v>0</v>
      </c>
      <c r="O22" s="211">
        <f>(J22*(M22/100)+J22)*N22/100+(J22*(M22/100)+J22)</f>
        <v>16.713123686262762</v>
      </c>
      <c r="P22" s="211">
        <f>((K22*(M22/100)+K22)*N22/100)+(K22*(M22/100)+K22)</f>
        <v>8.3565618431313808</v>
      </c>
      <c r="Q22" s="192">
        <f>O22+P22</f>
        <v>25.069685529394143</v>
      </c>
    </row>
    <row r="23" spans="1:17">
      <c r="A23" s="415"/>
      <c r="B23" s="186"/>
      <c r="C23" s="187"/>
      <c r="D23" s="187"/>
      <c r="E23" s="187"/>
      <c r="F23" s="188"/>
      <c r="G23" s="188"/>
      <c r="H23" s="188"/>
      <c r="I23" s="189"/>
      <c r="J23" s="192"/>
      <c r="K23" s="192"/>
      <c r="L23" s="192"/>
      <c r="M23" s="190"/>
      <c r="N23" s="191"/>
      <c r="O23" s="211"/>
      <c r="P23" s="211"/>
      <c r="Q23" s="192"/>
    </row>
    <row r="24" spans="1:17">
      <c r="A24" s="403"/>
      <c r="B24" s="186" t="s">
        <v>168</v>
      </c>
      <c r="C24" s="187">
        <v>9.2962241836107573</v>
      </c>
      <c r="D24" s="187">
        <v>4.6481120918053787</v>
      </c>
      <c r="E24" s="187">
        <v>13.944336275416136</v>
      </c>
      <c r="F24" s="188">
        <v>0.8</v>
      </c>
      <c r="G24" s="188">
        <v>1.1000000000000001</v>
      </c>
      <c r="H24" s="188">
        <v>0.5</v>
      </c>
      <c r="I24" s="189">
        <v>0.44</v>
      </c>
      <c r="J24" s="192">
        <f>C24*I24</f>
        <v>4.0903386407887332</v>
      </c>
      <c r="K24" s="192">
        <f>D24*I24</f>
        <v>2.0451693203943666</v>
      </c>
      <c r="L24" s="192">
        <f>J24+K24</f>
        <v>6.1355079611830998</v>
      </c>
      <c r="M24" s="190">
        <v>104.3</v>
      </c>
      <c r="N24" s="191">
        <v>0</v>
      </c>
      <c r="O24" s="211">
        <f>(J24*(M24/100)+J24)*N24/100+(J24*(M24/100)+J24)</f>
        <v>8.3565618431313808</v>
      </c>
      <c r="P24" s="211">
        <f>((K24*(M24/100)+K24)*N24/100)+(K24*(M24/100)+K24)</f>
        <v>4.1782809215656904</v>
      </c>
      <c r="Q24" s="192">
        <f>O24+P24</f>
        <v>12.534842764697071</v>
      </c>
    </row>
    <row r="25" spans="1:17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>
      <c r="A26" s="74" t="s">
        <v>169</v>
      </c>
    </row>
    <row r="27" spans="1:17">
      <c r="A27" s="74" t="s">
        <v>170</v>
      </c>
    </row>
    <row r="28" spans="1:17">
      <c r="A28" s="74" t="s">
        <v>171</v>
      </c>
    </row>
    <row r="29" spans="1:17">
      <c r="A29" s="74" t="s">
        <v>172</v>
      </c>
    </row>
    <row r="30" spans="1:17">
      <c r="A30" s="74" t="s">
        <v>173</v>
      </c>
    </row>
    <row r="31" spans="1:17">
      <c r="A31" s="410" t="s">
        <v>174</v>
      </c>
      <c r="B31" s="411"/>
      <c r="C31" s="411"/>
      <c r="D31" s="411"/>
      <c r="E31" s="411"/>
      <c r="F31" s="411"/>
      <c r="G31" s="411"/>
      <c r="H31" s="411"/>
      <c r="I31" s="411"/>
      <c r="J31" s="411"/>
      <c r="K31" s="411"/>
      <c r="L31" s="411"/>
      <c r="M31" s="411"/>
      <c r="N31" s="411"/>
      <c r="O31" s="411"/>
      <c r="P31" s="411"/>
      <c r="Q31" s="411"/>
    </row>
    <row r="32" spans="1:17">
      <c r="A32" s="196" t="s">
        <v>175</v>
      </c>
    </row>
    <row r="33" spans="1:1">
      <c r="A33" s="196" t="s">
        <v>176</v>
      </c>
    </row>
    <row r="39" spans="1:1" ht="12.75" customHeight="1"/>
    <row r="40" spans="1:1" ht="12.75" customHeight="1"/>
  </sheetData>
  <mergeCells count="48">
    <mergeCell ref="M10:M12"/>
    <mergeCell ref="N10:N12"/>
    <mergeCell ref="L11:L12"/>
    <mergeCell ref="A2:Q2"/>
    <mergeCell ref="A4:Q4"/>
    <mergeCell ref="A5:Q5"/>
    <mergeCell ref="A6:Q6"/>
    <mergeCell ref="A7:Q7"/>
    <mergeCell ref="A8:Q8"/>
    <mergeCell ref="H11:H12"/>
    <mergeCell ref="I11:I12"/>
    <mergeCell ref="J11:K11"/>
    <mergeCell ref="A10:B10"/>
    <mergeCell ref="C10:E10"/>
    <mergeCell ref="F10:I10"/>
    <mergeCell ref="J10:L10"/>
    <mergeCell ref="B11:B12"/>
    <mergeCell ref="C11:D11"/>
    <mergeCell ref="E11:E12"/>
    <mergeCell ref="F11:F12"/>
    <mergeCell ref="G11:G12"/>
    <mergeCell ref="A31:Q31"/>
    <mergeCell ref="S10:U10"/>
    <mergeCell ref="V10:Y10"/>
    <mergeCell ref="Z10:AB10"/>
    <mergeCell ref="AC10:AC12"/>
    <mergeCell ref="S11:T11"/>
    <mergeCell ref="U11:U12"/>
    <mergeCell ref="V11:V12"/>
    <mergeCell ref="O11:O12"/>
    <mergeCell ref="P11:P12"/>
    <mergeCell ref="Q11:Q12"/>
    <mergeCell ref="A13:A15"/>
    <mergeCell ref="A16:A18"/>
    <mergeCell ref="A22:A24"/>
    <mergeCell ref="O10:Q10"/>
    <mergeCell ref="A11:A12"/>
    <mergeCell ref="AF11:AF12"/>
    <mergeCell ref="AG11:AG12"/>
    <mergeCell ref="S4:V4"/>
    <mergeCell ref="W11:W12"/>
    <mergeCell ref="X11:X12"/>
    <mergeCell ref="Y11:Y12"/>
    <mergeCell ref="Z11:AA11"/>
    <mergeCell ref="AB11:AB12"/>
    <mergeCell ref="AE11:AE12"/>
    <mergeCell ref="AD10:AD12"/>
    <mergeCell ref="AE10:AG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C79F0-3B2E-4A16-9C5A-192CB856AF18}">
  <dimension ref="A2:T63"/>
  <sheetViews>
    <sheetView workbookViewId="0">
      <selection activeCell="U55" sqref="U55"/>
    </sheetView>
  </sheetViews>
  <sheetFormatPr defaultRowHeight="12.75"/>
  <sheetData>
    <row r="2" spans="1:20">
      <c r="A2" s="416" t="s">
        <v>266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</row>
    <row r="3" spans="1:20">
      <c r="A3" s="411"/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</row>
    <row r="4" spans="1:20">
      <c r="A4" s="439" t="s">
        <v>226</v>
      </c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  <c r="P4" s="439"/>
      <c r="Q4" s="439"/>
      <c r="R4" s="439"/>
      <c r="S4" s="439"/>
      <c r="T4" s="439"/>
    </row>
    <row r="5" spans="1:20">
      <c r="A5" s="439" t="s">
        <v>138</v>
      </c>
      <c r="B5" s="439"/>
      <c r="C5" s="439"/>
      <c r="D5" s="439"/>
      <c r="E5" s="439"/>
      <c r="F5" s="439"/>
      <c r="G5" s="439"/>
      <c r="H5" s="439"/>
      <c r="I5" s="439"/>
      <c r="J5" s="439"/>
      <c r="K5" s="439"/>
      <c r="L5" s="439"/>
      <c r="M5" s="439"/>
      <c r="N5" s="439"/>
      <c r="O5" s="439"/>
      <c r="P5" s="439"/>
      <c r="Q5" s="439"/>
      <c r="R5" s="439"/>
      <c r="S5" s="439"/>
      <c r="T5" s="439"/>
    </row>
    <row r="6" spans="1:20" ht="15">
      <c r="A6" s="439" t="s">
        <v>227</v>
      </c>
      <c r="B6" s="439"/>
      <c r="C6" s="439"/>
      <c r="D6" s="439"/>
      <c r="E6" s="439"/>
      <c r="F6" s="439"/>
      <c r="G6" s="439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  <c r="T6" s="439"/>
    </row>
    <row r="7" spans="1:20">
      <c r="A7" s="439" t="s">
        <v>229</v>
      </c>
      <c r="B7" s="439"/>
      <c r="C7" s="439"/>
      <c r="D7" s="439"/>
      <c r="E7" s="439"/>
      <c r="F7" s="439"/>
      <c r="G7" s="439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  <c r="T7" s="439"/>
    </row>
    <row r="8" spans="1:20">
      <c r="A8" s="411"/>
      <c r="B8" s="411"/>
      <c r="C8" s="411"/>
      <c r="D8" s="411"/>
      <c r="E8" s="411"/>
      <c r="F8" s="411"/>
      <c r="G8" s="411"/>
      <c r="H8" s="411"/>
      <c r="I8" s="411"/>
      <c r="J8" s="411"/>
      <c r="K8" s="411"/>
      <c r="L8" s="411"/>
      <c r="M8" s="411"/>
      <c r="N8" s="411"/>
      <c r="O8" s="411"/>
      <c r="P8" s="411"/>
      <c r="Q8" s="411"/>
      <c r="R8" s="411"/>
      <c r="S8" s="411"/>
      <c r="T8" s="411"/>
    </row>
    <row r="9" spans="1:20">
      <c r="A9" s="409" t="s">
        <v>179</v>
      </c>
      <c r="B9" s="409"/>
      <c r="C9" s="409"/>
      <c r="D9" s="409" t="s">
        <v>180</v>
      </c>
      <c r="E9" s="409"/>
      <c r="F9" s="409" t="s">
        <v>181</v>
      </c>
      <c r="G9" s="409"/>
      <c r="H9" s="409"/>
      <c r="I9" s="409" t="s">
        <v>182</v>
      </c>
      <c r="J9" s="409"/>
      <c r="K9" s="409"/>
      <c r="L9" s="409"/>
      <c r="M9" s="434" t="s">
        <v>183</v>
      </c>
      <c r="N9" s="409"/>
      <c r="O9" s="409"/>
      <c r="P9" s="435" t="s">
        <v>184</v>
      </c>
      <c r="Q9" s="438" t="s">
        <v>185</v>
      </c>
      <c r="R9" s="434" t="s">
        <v>186</v>
      </c>
      <c r="S9" s="409"/>
      <c r="T9" s="409"/>
    </row>
    <row r="10" spans="1:20">
      <c r="A10" s="409"/>
      <c r="B10" s="409"/>
      <c r="C10" s="409"/>
      <c r="D10" s="409"/>
      <c r="E10" s="409"/>
      <c r="F10" s="409" t="s">
        <v>187</v>
      </c>
      <c r="G10" s="409"/>
      <c r="H10" s="409"/>
      <c r="I10" s="409" t="s">
        <v>188</v>
      </c>
      <c r="J10" s="409" t="s">
        <v>151</v>
      </c>
      <c r="K10" s="409" t="s">
        <v>152</v>
      </c>
      <c r="L10" s="409" t="s">
        <v>189</v>
      </c>
      <c r="M10" s="409" t="s">
        <v>187</v>
      </c>
      <c r="N10" s="409"/>
      <c r="O10" s="409"/>
      <c r="P10" s="436"/>
      <c r="Q10" s="438"/>
      <c r="R10" s="409" t="s">
        <v>190</v>
      </c>
      <c r="S10" s="409" t="s">
        <v>191</v>
      </c>
      <c r="T10" s="409" t="s">
        <v>192</v>
      </c>
    </row>
    <row r="11" spans="1:20">
      <c r="A11" s="409"/>
      <c r="B11" s="409"/>
      <c r="C11" s="409"/>
      <c r="D11" s="409"/>
      <c r="E11" s="409"/>
      <c r="F11" s="184" t="s">
        <v>154</v>
      </c>
      <c r="G11" s="184" t="s">
        <v>157</v>
      </c>
      <c r="H11" s="184" t="s">
        <v>193</v>
      </c>
      <c r="I11" s="409"/>
      <c r="J11" s="409"/>
      <c r="K11" s="409"/>
      <c r="L11" s="409"/>
      <c r="M11" s="184" t="s">
        <v>154</v>
      </c>
      <c r="N11" s="184" t="s">
        <v>157</v>
      </c>
      <c r="O11" s="184" t="s">
        <v>193</v>
      </c>
      <c r="P11" s="437"/>
      <c r="Q11" s="438"/>
      <c r="R11" s="409"/>
      <c r="S11" s="409"/>
      <c r="T11" s="409"/>
    </row>
    <row r="12" spans="1:20">
      <c r="A12" s="425" t="s">
        <v>194</v>
      </c>
      <c r="B12" s="421" t="s">
        <v>195</v>
      </c>
      <c r="C12" s="199"/>
      <c r="D12" s="433"/>
      <c r="E12" s="431"/>
      <c r="F12" s="214">
        <v>6.1974827890738382</v>
      </c>
      <c r="G12" s="214">
        <v>0.77468534863422978</v>
      </c>
      <c r="H12" s="214">
        <v>6.972168137708068</v>
      </c>
      <c r="I12" s="212">
        <v>0.8</v>
      </c>
      <c r="J12" s="212">
        <v>1.1000000000000001</v>
      </c>
      <c r="K12" s="212">
        <v>1.3</v>
      </c>
      <c r="L12" s="212">
        <f>I12*J12*K12</f>
        <v>1.1440000000000001</v>
      </c>
      <c r="M12" s="214">
        <f>F12*L12</f>
        <v>7.0899203107004718</v>
      </c>
      <c r="N12" s="214">
        <f>G12*L12</f>
        <v>0.88624003883755897</v>
      </c>
      <c r="O12" s="214">
        <f>H12*L12</f>
        <v>7.9761603495380307</v>
      </c>
      <c r="P12" s="213">
        <v>104.3</v>
      </c>
      <c r="Q12" s="212">
        <v>0</v>
      </c>
      <c r="R12" s="215">
        <f t="shared" ref="R12:R54" si="0">((M12*(P12/100)+M12)*Q12/100)+(M12*(P12/100)+M12)</f>
        <v>14.484707194761064</v>
      </c>
      <c r="S12" s="215">
        <f t="shared" ref="S12:S54" si="1">(N12*(P12/100)+N12)*Q12/100+(N12*(P12/100)+N12)</f>
        <v>1.810588399345133</v>
      </c>
      <c r="T12" s="214">
        <f>R12+S12</f>
        <v>16.295295594106197</v>
      </c>
    </row>
    <row r="13" spans="1:20">
      <c r="A13" s="426"/>
      <c r="B13" s="428"/>
      <c r="C13" s="199" t="s">
        <v>196</v>
      </c>
      <c r="D13" s="402" t="s">
        <v>197</v>
      </c>
      <c r="E13" s="200" t="s">
        <v>198</v>
      </c>
      <c r="F13" s="214">
        <v>6.1974827890738382</v>
      </c>
      <c r="G13" s="214">
        <v>0.77468534863422978</v>
      </c>
      <c r="H13" s="214">
        <v>6.972168137708068</v>
      </c>
      <c r="I13" s="212">
        <v>0.8</v>
      </c>
      <c r="J13" s="212">
        <v>1.1000000000000001</v>
      </c>
      <c r="K13" s="212">
        <v>0</v>
      </c>
      <c r="L13" s="212">
        <f t="shared" ref="L13:L54" si="2">I13*J13*K13</f>
        <v>0</v>
      </c>
      <c r="M13" s="214">
        <f t="shared" ref="M13:M54" si="3">F13*L13</f>
        <v>0</v>
      </c>
      <c r="N13" s="214">
        <f t="shared" ref="N13:N54" si="4">G13*L13</f>
        <v>0</v>
      </c>
      <c r="O13" s="214">
        <f t="shared" ref="O13:O54" si="5">H13*L13</f>
        <v>0</v>
      </c>
      <c r="P13" s="213">
        <v>104.3</v>
      </c>
      <c r="Q13" s="212">
        <v>0</v>
      </c>
      <c r="R13" s="215">
        <f t="shared" si="0"/>
        <v>0</v>
      </c>
      <c r="S13" s="215">
        <f t="shared" si="1"/>
        <v>0</v>
      </c>
      <c r="T13" s="214">
        <f t="shared" ref="T13:T54" si="6">R13+S13</f>
        <v>0</v>
      </c>
    </row>
    <row r="14" spans="1:20">
      <c r="A14" s="426"/>
      <c r="B14" s="428"/>
      <c r="C14" s="199" t="s">
        <v>199</v>
      </c>
      <c r="D14" s="403"/>
      <c r="E14" s="200" t="s">
        <v>200</v>
      </c>
      <c r="F14" s="214">
        <v>6.1974827890738382</v>
      </c>
      <c r="G14" s="214">
        <v>0.77468534863422978</v>
      </c>
      <c r="H14" s="214">
        <v>6.972168137708068</v>
      </c>
      <c r="I14" s="212">
        <v>0.8</v>
      </c>
      <c r="J14" s="212">
        <v>1.1000000000000001</v>
      </c>
      <c r="K14" s="212">
        <v>0.3</v>
      </c>
      <c r="L14" s="212">
        <f t="shared" si="2"/>
        <v>0.26400000000000001</v>
      </c>
      <c r="M14" s="214">
        <f t="shared" si="3"/>
        <v>1.6361354563154933</v>
      </c>
      <c r="N14" s="214">
        <f t="shared" si="4"/>
        <v>0.20451693203943666</v>
      </c>
      <c r="O14" s="214">
        <f t="shared" si="5"/>
        <v>1.8406523883549299</v>
      </c>
      <c r="P14" s="213">
        <v>104.3</v>
      </c>
      <c r="Q14" s="212">
        <v>0</v>
      </c>
      <c r="R14" s="215">
        <f t="shared" si="0"/>
        <v>3.3426247372525526</v>
      </c>
      <c r="S14" s="215">
        <f t="shared" si="1"/>
        <v>0.41782809215656908</v>
      </c>
      <c r="T14" s="214">
        <f t="shared" si="6"/>
        <v>3.7604528294091217</v>
      </c>
    </row>
    <row r="15" spans="1:20">
      <c r="A15" s="426"/>
      <c r="B15" s="428"/>
      <c r="C15" s="199" t="s">
        <v>201</v>
      </c>
      <c r="D15" s="402" t="s">
        <v>202</v>
      </c>
      <c r="E15" s="200" t="s">
        <v>198</v>
      </c>
      <c r="F15" s="214">
        <v>6.1974827890738382</v>
      </c>
      <c r="G15" s="214">
        <v>0.77468534863422978</v>
      </c>
      <c r="H15" s="214">
        <v>6.972168137708068</v>
      </c>
      <c r="I15" s="212">
        <v>0.8</v>
      </c>
      <c r="J15" s="212">
        <v>1.1000000000000001</v>
      </c>
      <c r="K15" s="212">
        <v>0.6</v>
      </c>
      <c r="L15" s="212">
        <f t="shared" si="2"/>
        <v>0.52800000000000002</v>
      </c>
      <c r="M15" s="214">
        <f t="shared" si="3"/>
        <v>3.2722709126309866</v>
      </c>
      <c r="N15" s="214">
        <f t="shared" si="4"/>
        <v>0.40903386407887332</v>
      </c>
      <c r="O15" s="214">
        <f t="shared" si="5"/>
        <v>3.6813047767098599</v>
      </c>
      <c r="P15" s="213">
        <v>104.3</v>
      </c>
      <c r="Q15" s="212">
        <v>0</v>
      </c>
      <c r="R15" s="215">
        <f t="shared" si="0"/>
        <v>6.6852494745051052</v>
      </c>
      <c r="S15" s="215">
        <f t="shared" si="1"/>
        <v>0.83565618431313815</v>
      </c>
      <c r="T15" s="214">
        <f t="shared" si="6"/>
        <v>7.5209056588182435</v>
      </c>
    </row>
    <row r="16" spans="1:20">
      <c r="A16" s="426"/>
      <c r="B16" s="422"/>
      <c r="C16" s="199" t="s">
        <v>203</v>
      </c>
      <c r="D16" s="403"/>
      <c r="E16" s="200" t="s">
        <v>200</v>
      </c>
      <c r="F16" s="214">
        <v>6.1974827890738382</v>
      </c>
      <c r="G16" s="214">
        <v>0.77468534863422978</v>
      </c>
      <c r="H16" s="214">
        <v>6.972168137708068</v>
      </c>
      <c r="I16" s="212">
        <v>0.8</v>
      </c>
      <c r="J16" s="212">
        <v>1.1000000000000001</v>
      </c>
      <c r="K16" s="212">
        <v>1</v>
      </c>
      <c r="L16" s="212">
        <f t="shared" si="2"/>
        <v>0.88000000000000012</v>
      </c>
      <c r="M16" s="214">
        <f t="shared" si="3"/>
        <v>5.4537848543849785</v>
      </c>
      <c r="N16" s="214">
        <f t="shared" si="4"/>
        <v>0.68172310679812231</v>
      </c>
      <c r="O16" s="214">
        <f t="shared" si="5"/>
        <v>6.1355079611831007</v>
      </c>
      <c r="P16" s="213">
        <v>104.3</v>
      </c>
      <c r="Q16" s="212">
        <v>0</v>
      </c>
      <c r="R16" s="215">
        <f t="shared" si="0"/>
        <v>11.142082457508511</v>
      </c>
      <c r="S16" s="215">
        <f t="shared" si="1"/>
        <v>1.3927603071885639</v>
      </c>
      <c r="T16" s="214">
        <f t="shared" si="6"/>
        <v>12.534842764697075</v>
      </c>
    </row>
    <row r="17" spans="1:20">
      <c r="A17" s="426"/>
      <c r="B17" s="421" t="s">
        <v>204</v>
      </c>
      <c r="C17" s="199"/>
      <c r="D17" s="430"/>
      <c r="E17" s="431"/>
      <c r="F17" s="214">
        <v>6.1974827890738382</v>
      </c>
      <c r="G17" s="214">
        <v>2.3240560459026893</v>
      </c>
      <c r="H17" s="214">
        <v>8.5215388349765266</v>
      </c>
      <c r="I17" s="212">
        <v>0.8</v>
      </c>
      <c r="J17" s="212">
        <v>1.1000000000000001</v>
      </c>
      <c r="K17" s="212">
        <v>0.5</v>
      </c>
      <c r="L17" s="212">
        <f t="shared" si="2"/>
        <v>0.44000000000000006</v>
      </c>
      <c r="M17" s="214">
        <f t="shared" si="3"/>
        <v>2.7268924271924893</v>
      </c>
      <c r="N17" s="214">
        <f t="shared" si="4"/>
        <v>1.0225846601971835</v>
      </c>
      <c r="O17" s="214">
        <f t="shared" si="5"/>
        <v>3.7494770873896721</v>
      </c>
      <c r="P17" s="213">
        <v>104.3</v>
      </c>
      <c r="Q17" s="212">
        <v>0</v>
      </c>
      <c r="R17" s="215">
        <f t="shared" si="0"/>
        <v>5.5710412287542557</v>
      </c>
      <c r="S17" s="215">
        <f t="shared" si="1"/>
        <v>2.0891404607828461</v>
      </c>
      <c r="T17" s="214">
        <f t="shared" si="6"/>
        <v>7.6601816895371018</v>
      </c>
    </row>
    <row r="18" spans="1:20" s="219" customFormat="1" ht="21" customHeight="1">
      <c r="A18" s="426"/>
      <c r="B18" s="422"/>
      <c r="C18" s="218" t="s">
        <v>205</v>
      </c>
      <c r="D18" s="404" t="s">
        <v>206</v>
      </c>
      <c r="E18" s="432"/>
      <c r="F18" s="192">
        <v>3.0987413945369191</v>
      </c>
      <c r="G18" s="192">
        <v>1.1620280229513447</v>
      </c>
      <c r="H18" s="192">
        <v>4.2607694174882633</v>
      </c>
      <c r="I18" s="188">
        <v>0.8</v>
      </c>
      <c r="J18" s="188">
        <v>1.1000000000000001</v>
      </c>
      <c r="K18" s="188">
        <v>0.5</v>
      </c>
      <c r="L18" s="188">
        <f t="shared" si="2"/>
        <v>0.44000000000000006</v>
      </c>
      <c r="M18" s="192">
        <f t="shared" si="3"/>
        <v>1.3634462135962446</v>
      </c>
      <c r="N18" s="192">
        <f t="shared" si="4"/>
        <v>0.51129233009859176</v>
      </c>
      <c r="O18" s="192">
        <f t="shared" si="5"/>
        <v>1.8747385436948361</v>
      </c>
      <c r="P18" s="190">
        <v>104.3</v>
      </c>
      <c r="Q18" s="188">
        <v>0</v>
      </c>
      <c r="R18" s="211">
        <f t="shared" si="0"/>
        <v>2.7855206143771278</v>
      </c>
      <c r="S18" s="211">
        <f t="shared" si="1"/>
        <v>1.044570230391423</v>
      </c>
      <c r="T18" s="192">
        <f t="shared" si="6"/>
        <v>3.8300908447685509</v>
      </c>
    </row>
    <row r="19" spans="1:20">
      <c r="A19" s="427"/>
      <c r="B19" s="201" t="s">
        <v>207</v>
      </c>
      <c r="C19" s="199"/>
      <c r="D19" s="430"/>
      <c r="E19" s="431"/>
      <c r="F19" s="214">
        <v>7.7468534863422978</v>
      </c>
      <c r="G19" s="214">
        <v>6.1974827890738382</v>
      </c>
      <c r="H19" s="214">
        <v>13.944336275416136</v>
      </c>
      <c r="I19" s="212">
        <v>0.8</v>
      </c>
      <c r="J19" s="212">
        <v>1.1000000000000001</v>
      </c>
      <c r="K19" s="212">
        <v>1.3</v>
      </c>
      <c r="L19" s="212">
        <f t="shared" si="2"/>
        <v>1.1440000000000001</v>
      </c>
      <c r="M19" s="214">
        <f t="shared" si="3"/>
        <v>8.8624003883755904</v>
      </c>
      <c r="N19" s="214">
        <f t="shared" si="4"/>
        <v>7.0899203107004718</v>
      </c>
      <c r="O19" s="214">
        <f t="shared" si="5"/>
        <v>15.952320699076061</v>
      </c>
      <c r="P19" s="213">
        <v>104.3</v>
      </c>
      <c r="Q19" s="212">
        <v>0</v>
      </c>
      <c r="R19" s="215">
        <f t="shared" si="0"/>
        <v>18.105883993451329</v>
      </c>
      <c r="S19" s="215">
        <f t="shared" si="1"/>
        <v>14.484707194761064</v>
      </c>
      <c r="T19" s="214">
        <f t="shared" si="6"/>
        <v>32.590591188212393</v>
      </c>
    </row>
    <row r="20" spans="1:20">
      <c r="A20" s="425" t="s">
        <v>208</v>
      </c>
      <c r="B20" s="421" t="s">
        <v>195</v>
      </c>
      <c r="C20" s="199"/>
      <c r="D20" s="430"/>
      <c r="E20" s="431"/>
      <c r="F20" s="214">
        <v>6.1974827890738382</v>
      </c>
      <c r="G20" s="214">
        <v>0.77468534863422978</v>
      </c>
      <c r="H20" s="214">
        <v>6.972168137708068</v>
      </c>
      <c r="I20" s="212">
        <v>0.8</v>
      </c>
      <c r="J20" s="212">
        <v>1.1000000000000001</v>
      </c>
      <c r="K20" s="212">
        <v>1.1000000000000001</v>
      </c>
      <c r="L20" s="212">
        <f t="shared" si="2"/>
        <v>0.96800000000000019</v>
      </c>
      <c r="M20" s="214">
        <f t="shared" si="3"/>
        <v>5.9991633398234763</v>
      </c>
      <c r="N20" s="214">
        <f t="shared" si="4"/>
        <v>0.74989541747793453</v>
      </c>
      <c r="O20" s="214">
        <f t="shared" si="5"/>
        <v>6.7490587573014116</v>
      </c>
      <c r="P20" s="213">
        <v>104.3</v>
      </c>
      <c r="Q20" s="212">
        <v>0</v>
      </c>
      <c r="R20" s="215">
        <f t="shared" si="0"/>
        <v>12.256290703259362</v>
      </c>
      <c r="S20" s="215">
        <f t="shared" si="1"/>
        <v>1.5320363379074202</v>
      </c>
      <c r="T20" s="214">
        <f t="shared" si="6"/>
        <v>13.788327041166783</v>
      </c>
    </row>
    <row r="21" spans="1:20">
      <c r="A21" s="426"/>
      <c r="B21" s="428"/>
      <c r="C21" s="199" t="s">
        <v>196</v>
      </c>
      <c r="D21" s="402" t="s">
        <v>197</v>
      </c>
      <c r="E21" s="200" t="s">
        <v>198</v>
      </c>
      <c r="F21" s="214">
        <v>6.1974827890738382</v>
      </c>
      <c r="G21" s="214">
        <v>0.77468534863422978</v>
      </c>
      <c r="H21" s="214">
        <v>6.972168137708068</v>
      </c>
      <c r="I21" s="212">
        <v>0.8</v>
      </c>
      <c r="J21" s="212">
        <v>1.1000000000000001</v>
      </c>
      <c r="K21" s="212">
        <v>0</v>
      </c>
      <c r="L21" s="212">
        <f t="shared" si="2"/>
        <v>0</v>
      </c>
      <c r="M21" s="214">
        <f t="shared" si="3"/>
        <v>0</v>
      </c>
      <c r="N21" s="214">
        <f t="shared" si="4"/>
        <v>0</v>
      </c>
      <c r="O21" s="214">
        <f t="shared" si="5"/>
        <v>0</v>
      </c>
      <c r="P21" s="213">
        <v>104.3</v>
      </c>
      <c r="Q21" s="212">
        <v>0</v>
      </c>
      <c r="R21" s="215">
        <f t="shared" si="0"/>
        <v>0</v>
      </c>
      <c r="S21" s="215">
        <f t="shared" si="1"/>
        <v>0</v>
      </c>
      <c r="T21" s="214">
        <f t="shared" si="6"/>
        <v>0</v>
      </c>
    </row>
    <row r="22" spans="1:20">
      <c r="A22" s="426"/>
      <c r="B22" s="428"/>
      <c r="C22" s="199" t="s">
        <v>199</v>
      </c>
      <c r="D22" s="403"/>
      <c r="E22" s="200" t="s">
        <v>200</v>
      </c>
      <c r="F22" s="214">
        <v>6.1974827890738382</v>
      </c>
      <c r="G22" s="214">
        <v>0.77468534863422978</v>
      </c>
      <c r="H22" s="214">
        <v>6.972168137708068</v>
      </c>
      <c r="I22" s="212">
        <v>0.8</v>
      </c>
      <c r="J22" s="212">
        <v>1.1000000000000001</v>
      </c>
      <c r="K22" s="212">
        <v>0.3</v>
      </c>
      <c r="L22" s="212">
        <f t="shared" si="2"/>
        <v>0.26400000000000001</v>
      </c>
      <c r="M22" s="214">
        <f t="shared" si="3"/>
        <v>1.6361354563154933</v>
      </c>
      <c r="N22" s="214">
        <f t="shared" si="4"/>
        <v>0.20451693203943666</v>
      </c>
      <c r="O22" s="214">
        <f t="shared" si="5"/>
        <v>1.8406523883549299</v>
      </c>
      <c r="P22" s="213">
        <v>104.3</v>
      </c>
      <c r="Q22" s="212">
        <v>0</v>
      </c>
      <c r="R22" s="215">
        <f t="shared" si="0"/>
        <v>3.3426247372525526</v>
      </c>
      <c r="S22" s="215">
        <f t="shared" si="1"/>
        <v>0.41782809215656908</v>
      </c>
      <c r="T22" s="214">
        <f t="shared" si="6"/>
        <v>3.7604528294091217</v>
      </c>
    </row>
    <row r="23" spans="1:20">
      <c r="A23" s="426"/>
      <c r="B23" s="428"/>
      <c r="C23" s="199" t="s">
        <v>201</v>
      </c>
      <c r="D23" s="402" t="s">
        <v>202</v>
      </c>
      <c r="E23" s="200" t="s">
        <v>198</v>
      </c>
      <c r="F23" s="214">
        <v>6.1974827890738382</v>
      </c>
      <c r="G23" s="214">
        <v>0.77468534863422978</v>
      </c>
      <c r="H23" s="214">
        <v>6.972168137708068</v>
      </c>
      <c r="I23" s="212">
        <v>0.8</v>
      </c>
      <c r="J23" s="212">
        <v>1.1000000000000001</v>
      </c>
      <c r="K23" s="212">
        <v>0.6</v>
      </c>
      <c r="L23" s="212">
        <f t="shared" si="2"/>
        <v>0.52800000000000002</v>
      </c>
      <c r="M23" s="214">
        <f t="shared" si="3"/>
        <v>3.2722709126309866</v>
      </c>
      <c r="N23" s="214">
        <f t="shared" si="4"/>
        <v>0.40903386407887332</v>
      </c>
      <c r="O23" s="214">
        <f t="shared" si="5"/>
        <v>3.6813047767098599</v>
      </c>
      <c r="P23" s="213">
        <v>104.3</v>
      </c>
      <c r="Q23" s="212">
        <v>0</v>
      </c>
      <c r="R23" s="215">
        <f t="shared" si="0"/>
        <v>6.6852494745051052</v>
      </c>
      <c r="S23" s="215">
        <f t="shared" si="1"/>
        <v>0.83565618431313815</v>
      </c>
      <c r="T23" s="214">
        <f t="shared" si="6"/>
        <v>7.5209056588182435</v>
      </c>
    </row>
    <row r="24" spans="1:20">
      <c r="A24" s="426"/>
      <c r="B24" s="422"/>
      <c r="C24" s="199" t="s">
        <v>203</v>
      </c>
      <c r="D24" s="403"/>
      <c r="E24" s="200" t="s">
        <v>200</v>
      </c>
      <c r="F24" s="214">
        <v>6.1974827890738382</v>
      </c>
      <c r="G24" s="214">
        <v>0.77468534863422978</v>
      </c>
      <c r="H24" s="214">
        <v>6.972168137708068</v>
      </c>
      <c r="I24" s="212">
        <v>0.8</v>
      </c>
      <c r="J24" s="212">
        <v>1.1000000000000001</v>
      </c>
      <c r="K24" s="212">
        <v>1</v>
      </c>
      <c r="L24" s="212">
        <f t="shared" si="2"/>
        <v>0.88000000000000012</v>
      </c>
      <c r="M24" s="214">
        <f t="shared" si="3"/>
        <v>5.4537848543849785</v>
      </c>
      <c r="N24" s="214">
        <f t="shared" si="4"/>
        <v>0.68172310679812231</v>
      </c>
      <c r="O24" s="214">
        <f t="shared" si="5"/>
        <v>6.1355079611831007</v>
      </c>
      <c r="P24" s="213">
        <v>104.3</v>
      </c>
      <c r="Q24" s="212">
        <v>0</v>
      </c>
      <c r="R24" s="215">
        <f t="shared" si="0"/>
        <v>11.142082457508511</v>
      </c>
      <c r="S24" s="215">
        <f t="shared" si="1"/>
        <v>1.3927603071885639</v>
      </c>
      <c r="T24" s="214">
        <f t="shared" si="6"/>
        <v>12.534842764697075</v>
      </c>
    </row>
    <row r="25" spans="1:20">
      <c r="A25" s="426"/>
      <c r="B25" s="421" t="s">
        <v>204</v>
      </c>
      <c r="C25" s="199"/>
      <c r="D25" s="430"/>
      <c r="E25" s="431"/>
      <c r="F25" s="214">
        <v>6.1974827890738382</v>
      </c>
      <c r="G25" s="214">
        <v>2.3240560459026893</v>
      </c>
      <c r="H25" s="214">
        <v>8.5215388349765266</v>
      </c>
      <c r="I25" s="212">
        <v>0.8</v>
      </c>
      <c r="J25" s="212">
        <v>1.1000000000000001</v>
      </c>
      <c r="K25" s="212">
        <v>0.7</v>
      </c>
      <c r="L25" s="212">
        <f t="shared" si="2"/>
        <v>0.61599999999999999</v>
      </c>
      <c r="M25" s="214">
        <f t="shared" si="3"/>
        <v>3.8176493980694843</v>
      </c>
      <c r="N25" s="214">
        <f t="shared" si="4"/>
        <v>1.4316185242760566</v>
      </c>
      <c r="O25" s="214">
        <f t="shared" si="5"/>
        <v>5.2492679223455401</v>
      </c>
      <c r="P25" s="213">
        <v>104.3</v>
      </c>
      <c r="Q25" s="212">
        <v>0</v>
      </c>
      <c r="R25" s="215">
        <f t="shared" si="0"/>
        <v>7.7994577202559565</v>
      </c>
      <c r="S25" s="215">
        <f t="shared" si="1"/>
        <v>2.9247966450959835</v>
      </c>
      <c r="T25" s="214">
        <f t="shared" si="6"/>
        <v>10.724254365351939</v>
      </c>
    </row>
    <row r="26" spans="1:20" s="219" customFormat="1" ht="21.75" customHeight="1">
      <c r="A26" s="426"/>
      <c r="B26" s="422"/>
      <c r="C26" s="218" t="s">
        <v>205</v>
      </c>
      <c r="D26" s="404" t="s">
        <v>206</v>
      </c>
      <c r="E26" s="432"/>
      <c r="F26" s="192">
        <v>3.0987413945369191</v>
      </c>
      <c r="G26" s="192">
        <v>1.1620280229513447</v>
      </c>
      <c r="H26" s="192">
        <v>4.2607694174882633</v>
      </c>
      <c r="I26" s="188">
        <v>0.8</v>
      </c>
      <c r="J26" s="188">
        <v>1.1000000000000001</v>
      </c>
      <c r="K26" s="188">
        <v>0.7</v>
      </c>
      <c r="L26" s="188">
        <f t="shared" si="2"/>
        <v>0.61599999999999999</v>
      </c>
      <c r="M26" s="192">
        <f t="shared" si="3"/>
        <v>1.9088246990347422</v>
      </c>
      <c r="N26" s="192">
        <f t="shared" si="4"/>
        <v>0.71580926213802831</v>
      </c>
      <c r="O26" s="192">
        <f t="shared" si="5"/>
        <v>2.62463396117277</v>
      </c>
      <c r="P26" s="190">
        <v>104.3</v>
      </c>
      <c r="Q26" s="188">
        <v>0</v>
      </c>
      <c r="R26" s="211">
        <f t="shared" si="0"/>
        <v>3.8997288601279783</v>
      </c>
      <c r="S26" s="211">
        <f t="shared" si="1"/>
        <v>1.4623983225479917</v>
      </c>
      <c r="T26" s="192">
        <f t="shared" si="6"/>
        <v>5.3621271826759696</v>
      </c>
    </row>
    <row r="27" spans="1:20">
      <c r="A27" s="427"/>
      <c r="B27" s="201" t="s">
        <v>207</v>
      </c>
      <c r="C27" s="199"/>
      <c r="D27" s="202"/>
      <c r="E27" s="200"/>
      <c r="F27" s="214">
        <v>7.7468534863422978</v>
      </c>
      <c r="G27" s="214">
        <v>6.1974827890738382</v>
      </c>
      <c r="H27" s="214">
        <v>13.944336275416136</v>
      </c>
      <c r="I27" s="212">
        <v>0.8</v>
      </c>
      <c r="J27" s="212">
        <v>1.1000000000000001</v>
      </c>
      <c r="K27" s="212">
        <v>1.1000000000000001</v>
      </c>
      <c r="L27" s="212">
        <f t="shared" si="2"/>
        <v>0.96800000000000019</v>
      </c>
      <c r="M27" s="214">
        <f t="shared" si="3"/>
        <v>7.498954174779346</v>
      </c>
      <c r="N27" s="214">
        <f t="shared" si="4"/>
        <v>5.9991633398234763</v>
      </c>
      <c r="O27" s="214">
        <f t="shared" si="5"/>
        <v>13.498117514602823</v>
      </c>
      <c r="P27" s="213">
        <v>104.3</v>
      </c>
      <c r="Q27" s="212">
        <v>0</v>
      </c>
      <c r="R27" s="215">
        <f t="shared" si="0"/>
        <v>15.320363379074204</v>
      </c>
      <c r="S27" s="215">
        <f t="shared" si="1"/>
        <v>12.256290703259362</v>
      </c>
      <c r="T27" s="214">
        <f t="shared" si="6"/>
        <v>27.576654082333565</v>
      </c>
    </row>
    <row r="28" spans="1:20">
      <c r="A28" s="425" t="s">
        <v>209</v>
      </c>
      <c r="B28" s="421" t="s">
        <v>195</v>
      </c>
      <c r="C28" s="199"/>
      <c r="D28" s="202"/>
      <c r="E28" s="200"/>
      <c r="F28" s="214">
        <v>6.1974827890738382</v>
      </c>
      <c r="G28" s="214">
        <v>0.77468534863422978</v>
      </c>
      <c r="H28" s="214">
        <v>6.972168137708068</v>
      </c>
      <c r="I28" s="212">
        <v>0.8</v>
      </c>
      <c r="J28" s="212">
        <v>1.1000000000000001</v>
      </c>
      <c r="K28" s="212">
        <v>1.1000000000000001</v>
      </c>
      <c r="L28" s="212">
        <f t="shared" si="2"/>
        <v>0.96800000000000019</v>
      </c>
      <c r="M28" s="214">
        <f t="shared" si="3"/>
        <v>5.9991633398234763</v>
      </c>
      <c r="N28" s="214">
        <f t="shared" si="4"/>
        <v>0.74989541747793453</v>
      </c>
      <c r="O28" s="214">
        <f t="shared" si="5"/>
        <v>6.7490587573014116</v>
      </c>
      <c r="P28" s="213">
        <v>104.3</v>
      </c>
      <c r="Q28" s="212">
        <v>0</v>
      </c>
      <c r="R28" s="215">
        <f t="shared" si="0"/>
        <v>12.256290703259362</v>
      </c>
      <c r="S28" s="215">
        <f t="shared" si="1"/>
        <v>1.5320363379074202</v>
      </c>
      <c r="T28" s="214">
        <f t="shared" si="6"/>
        <v>13.788327041166783</v>
      </c>
    </row>
    <row r="29" spans="1:20">
      <c r="A29" s="426"/>
      <c r="B29" s="428"/>
      <c r="C29" s="199" t="s">
        <v>196</v>
      </c>
      <c r="D29" s="402" t="s">
        <v>210</v>
      </c>
      <c r="E29" s="200" t="s">
        <v>198</v>
      </c>
      <c r="F29" s="214">
        <v>6.1974827890738382</v>
      </c>
      <c r="G29" s="214">
        <v>0.77468534863422978</v>
      </c>
      <c r="H29" s="214">
        <v>6.972168137708068</v>
      </c>
      <c r="I29" s="212">
        <v>0.8</v>
      </c>
      <c r="J29" s="212">
        <v>1.1000000000000001</v>
      </c>
      <c r="K29" s="212">
        <v>0</v>
      </c>
      <c r="L29" s="212">
        <f t="shared" si="2"/>
        <v>0</v>
      </c>
      <c r="M29" s="214">
        <f t="shared" si="3"/>
        <v>0</v>
      </c>
      <c r="N29" s="214">
        <f t="shared" si="4"/>
        <v>0</v>
      </c>
      <c r="O29" s="214">
        <f t="shared" si="5"/>
        <v>0</v>
      </c>
      <c r="P29" s="213">
        <v>104.3</v>
      </c>
      <c r="Q29" s="212">
        <v>0</v>
      </c>
      <c r="R29" s="215">
        <f t="shared" si="0"/>
        <v>0</v>
      </c>
      <c r="S29" s="215">
        <f t="shared" si="1"/>
        <v>0</v>
      </c>
      <c r="T29" s="214">
        <f t="shared" si="6"/>
        <v>0</v>
      </c>
    </row>
    <row r="30" spans="1:20">
      <c r="A30" s="426"/>
      <c r="B30" s="428"/>
      <c r="C30" s="199" t="s">
        <v>199</v>
      </c>
      <c r="D30" s="403"/>
      <c r="E30" s="200" t="s">
        <v>200</v>
      </c>
      <c r="F30" s="214">
        <v>6.1974827890738382</v>
      </c>
      <c r="G30" s="214">
        <v>0.77468534863422978</v>
      </c>
      <c r="H30" s="214">
        <v>6.972168137708068</v>
      </c>
      <c r="I30" s="212">
        <v>0.8</v>
      </c>
      <c r="J30" s="212">
        <v>1.1000000000000001</v>
      </c>
      <c r="K30" s="212">
        <v>0.3</v>
      </c>
      <c r="L30" s="212">
        <f t="shared" si="2"/>
        <v>0.26400000000000001</v>
      </c>
      <c r="M30" s="214">
        <f t="shared" si="3"/>
        <v>1.6361354563154933</v>
      </c>
      <c r="N30" s="214">
        <f t="shared" si="4"/>
        <v>0.20451693203943666</v>
      </c>
      <c r="O30" s="214">
        <f t="shared" si="5"/>
        <v>1.8406523883549299</v>
      </c>
      <c r="P30" s="213">
        <v>104.3</v>
      </c>
      <c r="Q30" s="212">
        <v>0</v>
      </c>
      <c r="R30" s="215">
        <f t="shared" si="0"/>
        <v>3.3426247372525526</v>
      </c>
      <c r="S30" s="215">
        <f t="shared" si="1"/>
        <v>0.41782809215656908</v>
      </c>
      <c r="T30" s="214">
        <f t="shared" si="6"/>
        <v>3.7604528294091217</v>
      </c>
    </row>
    <row r="31" spans="1:20">
      <c r="A31" s="426"/>
      <c r="B31" s="428"/>
      <c r="C31" s="199" t="s">
        <v>201</v>
      </c>
      <c r="D31" s="402" t="s">
        <v>202</v>
      </c>
      <c r="E31" s="200" t="s">
        <v>198</v>
      </c>
      <c r="F31" s="214">
        <v>6.1974827890738382</v>
      </c>
      <c r="G31" s="214">
        <v>0.77468534863422978</v>
      </c>
      <c r="H31" s="214">
        <v>6.972168137708068</v>
      </c>
      <c r="I31" s="212">
        <v>0.8</v>
      </c>
      <c r="J31" s="212">
        <v>1.1000000000000001</v>
      </c>
      <c r="K31" s="212">
        <v>0.6</v>
      </c>
      <c r="L31" s="212">
        <f t="shared" si="2"/>
        <v>0.52800000000000002</v>
      </c>
      <c r="M31" s="214">
        <f t="shared" si="3"/>
        <v>3.2722709126309866</v>
      </c>
      <c r="N31" s="214">
        <f t="shared" si="4"/>
        <v>0.40903386407887332</v>
      </c>
      <c r="O31" s="214">
        <f t="shared" si="5"/>
        <v>3.6813047767098599</v>
      </c>
      <c r="P31" s="213">
        <v>104.3</v>
      </c>
      <c r="Q31" s="212">
        <v>0</v>
      </c>
      <c r="R31" s="215">
        <f t="shared" si="0"/>
        <v>6.6852494745051052</v>
      </c>
      <c r="S31" s="215">
        <f t="shared" si="1"/>
        <v>0.83565618431313815</v>
      </c>
      <c r="T31" s="214">
        <f t="shared" si="6"/>
        <v>7.5209056588182435</v>
      </c>
    </row>
    <row r="32" spans="1:20">
      <c r="A32" s="426"/>
      <c r="B32" s="422"/>
      <c r="C32" s="199" t="s">
        <v>203</v>
      </c>
      <c r="D32" s="403"/>
      <c r="E32" s="200" t="s">
        <v>200</v>
      </c>
      <c r="F32" s="214">
        <v>6.1974827890738382</v>
      </c>
      <c r="G32" s="214">
        <v>0.77468534863422978</v>
      </c>
      <c r="H32" s="214">
        <v>6.972168137708068</v>
      </c>
      <c r="I32" s="212">
        <v>0.8</v>
      </c>
      <c r="J32" s="212">
        <v>1.1000000000000001</v>
      </c>
      <c r="K32" s="212">
        <v>1</v>
      </c>
      <c r="L32" s="212">
        <f t="shared" si="2"/>
        <v>0.88000000000000012</v>
      </c>
      <c r="M32" s="214">
        <f t="shared" si="3"/>
        <v>5.4537848543849785</v>
      </c>
      <c r="N32" s="214">
        <f t="shared" si="4"/>
        <v>0.68172310679812231</v>
      </c>
      <c r="O32" s="214">
        <f t="shared" si="5"/>
        <v>6.1355079611831007</v>
      </c>
      <c r="P32" s="213">
        <v>104.3</v>
      </c>
      <c r="Q32" s="212">
        <v>0</v>
      </c>
      <c r="R32" s="215">
        <f t="shared" si="0"/>
        <v>11.142082457508511</v>
      </c>
      <c r="S32" s="215">
        <f t="shared" si="1"/>
        <v>1.3927603071885639</v>
      </c>
      <c r="T32" s="214">
        <f t="shared" si="6"/>
        <v>12.534842764697075</v>
      </c>
    </row>
    <row r="33" spans="1:20">
      <c r="A33" s="426"/>
      <c r="B33" s="421" t="s">
        <v>204</v>
      </c>
      <c r="C33" s="199"/>
      <c r="D33" s="404"/>
      <c r="E33" s="432"/>
      <c r="F33" s="214">
        <v>6.1974827890738382</v>
      </c>
      <c r="G33" s="214">
        <v>2.3240560459026893</v>
      </c>
      <c r="H33" s="214">
        <v>8.5215388349765266</v>
      </c>
      <c r="I33" s="212">
        <v>0.8</v>
      </c>
      <c r="J33" s="212">
        <v>1.1000000000000001</v>
      </c>
      <c r="K33" s="212">
        <v>1</v>
      </c>
      <c r="L33" s="212">
        <f t="shared" si="2"/>
        <v>0.88000000000000012</v>
      </c>
      <c r="M33" s="214">
        <f t="shared" si="3"/>
        <v>5.4537848543849785</v>
      </c>
      <c r="N33" s="214">
        <f t="shared" si="4"/>
        <v>2.0451693203943671</v>
      </c>
      <c r="O33" s="214">
        <f t="shared" si="5"/>
        <v>7.4989541747793442</v>
      </c>
      <c r="P33" s="213">
        <v>104.3</v>
      </c>
      <c r="Q33" s="212">
        <v>0</v>
      </c>
      <c r="R33" s="215">
        <f t="shared" si="0"/>
        <v>11.142082457508511</v>
      </c>
      <c r="S33" s="215">
        <f t="shared" si="1"/>
        <v>4.1782809215656922</v>
      </c>
      <c r="T33" s="214">
        <f t="shared" si="6"/>
        <v>15.320363379074204</v>
      </c>
    </row>
    <row r="34" spans="1:20" s="219" customFormat="1" ht="24" customHeight="1">
      <c r="A34" s="426"/>
      <c r="B34" s="422"/>
      <c r="C34" s="218" t="s">
        <v>205</v>
      </c>
      <c r="D34" s="404" t="s">
        <v>206</v>
      </c>
      <c r="E34" s="432"/>
      <c r="F34" s="192">
        <v>3.0987413945369191</v>
      </c>
      <c r="G34" s="192">
        <v>1.1620280229513447</v>
      </c>
      <c r="H34" s="192">
        <v>4.2607694174882633</v>
      </c>
      <c r="I34" s="188">
        <v>0.8</v>
      </c>
      <c r="J34" s="188">
        <v>1.1000000000000001</v>
      </c>
      <c r="K34" s="188">
        <v>1</v>
      </c>
      <c r="L34" s="188">
        <f t="shared" si="2"/>
        <v>0.88000000000000012</v>
      </c>
      <c r="M34" s="192">
        <f t="shared" si="3"/>
        <v>2.7268924271924893</v>
      </c>
      <c r="N34" s="192">
        <f t="shared" si="4"/>
        <v>1.0225846601971835</v>
      </c>
      <c r="O34" s="192">
        <f t="shared" si="5"/>
        <v>3.7494770873896721</v>
      </c>
      <c r="P34" s="190">
        <v>104.3</v>
      </c>
      <c r="Q34" s="188">
        <v>0</v>
      </c>
      <c r="R34" s="211">
        <f t="shared" si="0"/>
        <v>5.5710412287542557</v>
      </c>
      <c r="S34" s="211">
        <f t="shared" si="1"/>
        <v>2.0891404607828461</v>
      </c>
      <c r="T34" s="192">
        <f t="shared" si="6"/>
        <v>7.6601816895371018</v>
      </c>
    </row>
    <row r="35" spans="1:20">
      <c r="A35" s="427"/>
      <c r="B35" s="201" t="s">
        <v>207</v>
      </c>
      <c r="C35" s="199"/>
      <c r="D35" s="404"/>
      <c r="E35" s="432"/>
      <c r="F35" s="214">
        <v>7.7468534863422978</v>
      </c>
      <c r="G35" s="214">
        <v>6.1974827890738382</v>
      </c>
      <c r="H35" s="214">
        <v>13.944336275416136</v>
      </c>
      <c r="I35" s="212">
        <v>0.8</v>
      </c>
      <c r="J35" s="212">
        <v>1.1000000000000001</v>
      </c>
      <c r="K35" s="212">
        <v>1.1000000000000001</v>
      </c>
      <c r="L35" s="212">
        <f t="shared" si="2"/>
        <v>0.96800000000000019</v>
      </c>
      <c r="M35" s="214">
        <f t="shared" si="3"/>
        <v>7.498954174779346</v>
      </c>
      <c r="N35" s="214">
        <f t="shared" si="4"/>
        <v>5.9991633398234763</v>
      </c>
      <c r="O35" s="214">
        <f t="shared" si="5"/>
        <v>13.498117514602823</v>
      </c>
      <c r="P35" s="213">
        <v>104.3</v>
      </c>
      <c r="Q35" s="212">
        <v>0</v>
      </c>
      <c r="R35" s="215">
        <f t="shared" si="0"/>
        <v>15.320363379074204</v>
      </c>
      <c r="S35" s="215">
        <f t="shared" si="1"/>
        <v>12.256290703259362</v>
      </c>
      <c r="T35" s="214">
        <f t="shared" si="6"/>
        <v>27.576654082333565</v>
      </c>
    </row>
    <row r="36" spans="1:20">
      <c r="A36" s="425" t="s">
        <v>211</v>
      </c>
      <c r="B36" s="421" t="s">
        <v>195</v>
      </c>
      <c r="C36" s="199"/>
      <c r="D36" s="430"/>
      <c r="E36" s="431"/>
      <c r="F36" s="214">
        <v>6.1974827890738382</v>
      </c>
      <c r="G36" s="214">
        <v>0.77468534863422978</v>
      </c>
      <c r="H36" s="214">
        <v>6.972168137708068</v>
      </c>
      <c r="I36" s="212">
        <v>0.8</v>
      </c>
      <c r="J36" s="212">
        <v>1.1000000000000001</v>
      </c>
      <c r="K36" s="212">
        <v>1.1000000000000001</v>
      </c>
      <c r="L36" s="212">
        <f t="shared" si="2"/>
        <v>0.96800000000000019</v>
      </c>
      <c r="M36" s="214">
        <f t="shared" si="3"/>
        <v>5.9991633398234763</v>
      </c>
      <c r="N36" s="214">
        <f t="shared" si="4"/>
        <v>0.74989541747793453</v>
      </c>
      <c r="O36" s="214">
        <f t="shared" si="5"/>
        <v>6.7490587573014116</v>
      </c>
      <c r="P36" s="213">
        <v>104.3</v>
      </c>
      <c r="Q36" s="212">
        <v>0</v>
      </c>
      <c r="R36" s="215">
        <f t="shared" si="0"/>
        <v>12.256290703259362</v>
      </c>
      <c r="S36" s="215">
        <f t="shared" si="1"/>
        <v>1.5320363379074202</v>
      </c>
      <c r="T36" s="214">
        <f t="shared" si="6"/>
        <v>13.788327041166783</v>
      </c>
    </row>
    <row r="37" spans="1:20">
      <c r="A37" s="426"/>
      <c r="B37" s="428"/>
      <c r="C37" s="199" t="s">
        <v>196</v>
      </c>
      <c r="D37" s="402" t="s">
        <v>212</v>
      </c>
      <c r="E37" s="200" t="s">
        <v>198</v>
      </c>
      <c r="F37" s="214">
        <v>6.1974827890738382</v>
      </c>
      <c r="G37" s="214">
        <v>0.77468534863422978</v>
      </c>
      <c r="H37" s="214">
        <v>6.972168137708068</v>
      </c>
      <c r="I37" s="212">
        <v>0.8</v>
      </c>
      <c r="J37" s="212">
        <v>1.1000000000000001</v>
      </c>
      <c r="K37" s="212">
        <v>0</v>
      </c>
      <c r="L37" s="212">
        <f t="shared" si="2"/>
        <v>0</v>
      </c>
      <c r="M37" s="214">
        <f t="shared" si="3"/>
        <v>0</v>
      </c>
      <c r="N37" s="214">
        <f t="shared" si="4"/>
        <v>0</v>
      </c>
      <c r="O37" s="214">
        <f t="shared" si="5"/>
        <v>0</v>
      </c>
      <c r="P37" s="213">
        <v>104.3</v>
      </c>
      <c r="Q37" s="212">
        <v>0</v>
      </c>
      <c r="R37" s="215">
        <f t="shared" si="0"/>
        <v>0</v>
      </c>
      <c r="S37" s="215">
        <f t="shared" si="1"/>
        <v>0</v>
      </c>
      <c r="T37" s="214">
        <f t="shared" si="6"/>
        <v>0</v>
      </c>
    </row>
    <row r="38" spans="1:20">
      <c r="A38" s="426"/>
      <c r="B38" s="428"/>
      <c r="C38" s="199" t="s">
        <v>199</v>
      </c>
      <c r="D38" s="403"/>
      <c r="E38" s="200" t="s">
        <v>200</v>
      </c>
      <c r="F38" s="214">
        <v>6.1974827890738382</v>
      </c>
      <c r="G38" s="214">
        <v>0.77468534863422978</v>
      </c>
      <c r="H38" s="214">
        <v>6.972168137708068</v>
      </c>
      <c r="I38" s="212">
        <v>0.8</v>
      </c>
      <c r="J38" s="212">
        <v>1.1000000000000001</v>
      </c>
      <c r="K38" s="212">
        <v>0.3</v>
      </c>
      <c r="L38" s="212">
        <f t="shared" si="2"/>
        <v>0.26400000000000001</v>
      </c>
      <c r="M38" s="214">
        <f t="shared" si="3"/>
        <v>1.6361354563154933</v>
      </c>
      <c r="N38" s="214">
        <f t="shared" si="4"/>
        <v>0.20451693203943666</v>
      </c>
      <c r="O38" s="214">
        <f t="shared" si="5"/>
        <v>1.8406523883549299</v>
      </c>
      <c r="P38" s="213">
        <v>104.3</v>
      </c>
      <c r="Q38" s="212">
        <v>0</v>
      </c>
      <c r="R38" s="215">
        <f t="shared" si="0"/>
        <v>3.3426247372525526</v>
      </c>
      <c r="S38" s="215">
        <f t="shared" si="1"/>
        <v>0.41782809215656908</v>
      </c>
      <c r="T38" s="214">
        <f t="shared" si="6"/>
        <v>3.7604528294091217</v>
      </c>
    </row>
    <row r="39" spans="1:20">
      <c r="A39" s="426"/>
      <c r="B39" s="428"/>
      <c r="C39" s="199" t="s">
        <v>201</v>
      </c>
      <c r="D39" s="402" t="s">
        <v>202</v>
      </c>
      <c r="E39" s="200" t="s">
        <v>198</v>
      </c>
      <c r="F39" s="214">
        <v>6.1974827890738382</v>
      </c>
      <c r="G39" s="214">
        <v>0.77468534863422978</v>
      </c>
      <c r="H39" s="214">
        <v>6.972168137708068</v>
      </c>
      <c r="I39" s="212">
        <v>0.8</v>
      </c>
      <c r="J39" s="212">
        <v>1.1000000000000001</v>
      </c>
      <c r="K39" s="212">
        <v>0.6</v>
      </c>
      <c r="L39" s="212">
        <f t="shared" si="2"/>
        <v>0.52800000000000002</v>
      </c>
      <c r="M39" s="214">
        <f t="shared" si="3"/>
        <v>3.2722709126309866</v>
      </c>
      <c r="N39" s="214">
        <f t="shared" si="4"/>
        <v>0.40903386407887332</v>
      </c>
      <c r="O39" s="214">
        <f t="shared" si="5"/>
        <v>3.6813047767098599</v>
      </c>
      <c r="P39" s="213">
        <v>104.3</v>
      </c>
      <c r="Q39" s="212">
        <v>0</v>
      </c>
      <c r="R39" s="215">
        <f t="shared" si="0"/>
        <v>6.6852494745051052</v>
      </c>
      <c r="S39" s="215">
        <f t="shared" si="1"/>
        <v>0.83565618431313815</v>
      </c>
      <c r="T39" s="214">
        <f t="shared" si="6"/>
        <v>7.5209056588182435</v>
      </c>
    </row>
    <row r="40" spans="1:20">
      <c r="A40" s="426"/>
      <c r="B40" s="428"/>
      <c r="C40" s="199" t="s">
        <v>203</v>
      </c>
      <c r="D40" s="403"/>
      <c r="E40" s="200" t="s">
        <v>200</v>
      </c>
      <c r="F40" s="214">
        <v>6.1974827890738382</v>
      </c>
      <c r="G40" s="214">
        <v>0.77468534863422978</v>
      </c>
      <c r="H40" s="214">
        <v>6.972168137708068</v>
      </c>
      <c r="I40" s="212">
        <v>0.8</v>
      </c>
      <c r="J40" s="212">
        <v>1.1000000000000001</v>
      </c>
      <c r="K40" s="212">
        <v>1</v>
      </c>
      <c r="L40" s="212">
        <f t="shared" si="2"/>
        <v>0.88000000000000012</v>
      </c>
      <c r="M40" s="214">
        <f t="shared" si="3"/>
        <v>5.4537848543849785</v>
      </c>
      <c r="N40" s="214">
        <f t="shared" si="4"/>
        <v>0.68172310679812231</v>
      </c>
      <c r="O40" s="214">
        <f t="shared" si="5"/>
        <v>6.1355079611831007</v>
      </c>
      <c r="P40" s="213">
        <v>104.3</v>
      </c>
      <c r="Q40" s="212">
        <v>0</v>
      </c>
      <c r="R40" s="215">
        <f t="shared" si="0"/>
        <v>11.142082457508511</v>
      </c>
      <c r="S40" s="215">
        <f t="shared" si="1"/>
        <v>1.3927603071885639</v>
      </c>
      <c r="T40" s="214">
        <f t="shared" si="6"/>
        <v>12.534842764697075</v>
      </c>
    </row>
    <row r="41" spans="1:20" s="219" customFormat="1" ht="20.25" customHeight="1">
      <c r="A41" s="426"/>
      <c r="B41" s="422"/>
      <c r="C41" s="218" t="s">
        <v>213</v>
      </c>
      <c r="D41" s="419" t="s">
        <v>214</v>
      </c>
      <c r="E41" s="432"/>
      <c r="F41" s="192">
        <v>6.1974827890738382</v>
      </c>
      <c r="G41" s="192">
        <v>0.77468534863422978</v>
      </c>
      <c r="H41" s="192">
        <v>6.972168137708068</v>
      </c>
      <c r="I41" s="188">
        <v>0.8</v>
      </c>
      <c r="J41" s="188">
        <v>1.1000000000000001</v>
      </c>
      <c r="K41" s="188">
        <v>0.55000000000000004</v>
      </c>
      <c r="L41" s="188">
        <f t="shared" si="2"/>
        <v>0.4840000000000001</v>
      </c>
      <c r="M41" s="192">
        <f t="shared" si="3"/>
        <v>2.9995816699117381</v>
      </c>
      <c r="N41" s="192">
        <f t="shared" si="4"/>
        <v>0.37494770873896727</v>
      </c>
      <c r="O41" s="192">
        <f t="shared" si="5"/>
        <v>3.3745293786507058</v>
      </c>
      <c r="P41" s="190">
        <v>104.3</v>
      </c>
      <c r="Q41" s="188">
        <v>0</v>
      </c>
      <c r="R41" s="211">
        <f t="shared" si="0"/>
        <v>6.1281453516296809</v>
      </c>
      <c r="S41" s="211">
        <f t="shared" si="1"/>
        <v>0.76601816895371011</v>
      </c>
      <c r="T41" s="192">
        <f t="shared" si="6"/>
        <v>6.8941635205833913</v>
      </c>
    </row>
    <row r="42" spans="1:20">
      <c r="A42" s="426"/>
      <c r="B42" s="421" t="s">
        <v>204</v>
      </c>
      <c r="C42" s="199"/>
      <c r="D42" s="404"/>
      <c r="E42" s="432"/>
      <c r="F42" s="214">
        <v>6.1974827890738382</v>
      </c>
      <c r="G42" s="214">
        <v>2.3240560459026893</v>
      </c>
      <c r="H42" s="214">
        <v>8.5215388349765266</v>
      </c>
      <c r="I42" s="212">
        <v>0.8</v>
      </c>
      <c r="J42" s="212">
        <v>1.1000000000000001</v>
      </c>
      <c r="K42" s="212">
        <v>1</v>
      </c>
      <c r="L42" s="212">
        <f t="shared" si="2"/>
        <v>0.88000000000000012</v>
      </c>
      <c r="M42" s="214">
        <f t="shared" si="3"/>
        <v>5.4537848543849785</v>
      </c>
      <c r="N42" s="214">
        <f t="shared" si="4"/>
        <v>2.0451693203943671</v>
      </c>
      <c r="O42" s="214">
        <f t="shared" si="5"/>
        <v>7.4989541747793442</v>
      </c>
      <c r="P42" s="213">
        <v>104.3</v>
      </c>
      <c r="Q42" s="212">
        <v>0</v>
      </c>
      <c r="R42" s="215">
        <f t="shared" si="0"/>
        <v>11.142082457508511</v>
      </c>
      <c r="S42" s="215">
        <f t="shared" si="1"/>
        <v>4.1782809215656922</v>
      </c>
      <c r="T42" s="214">
        <f t="shared" si="6"/>
        <v>15.320363379074204</v>
      </c>
    </row>
    <row r="43" spans="1:20" s="219" customFormat="1" ht="18" customHeight="1">
      <c r="A43" s="426"/>
      <c r="B43" s="428"/>
      <c r="C43" s="218" t="s">
        <v>205</v>
      </c>
      <c r="D43" s="404" t="s">
        <v>206</v>
      </c>
      <c r="E43" s="432"/>
      <c r="F43" s="192">
        <v>3.0987413945369191</v>
      </c>
      <c r="G43" s="192">
        <v>1.1620280229513447</v>
      </c>
      <c r="H43" s="192">
        <v>4.2607694174882633</v>
      </c>
      <c r="I43" s="188">
        <v>0.8</v>
      </c>
      <c r="J43" s="188">
        <v>1.1000000000000001</v>
      </c>
      <c r="K43" s="188">
        <v>1</v>
      </c>
      <c r="L43" s="188">
        <f t="shared" si="2"/>
        <v>0.88000000000000012</v>
      </c>
      <c r="M43" s="192">
        <f t="shared" si="3"/>
        <v>2.7268924271924893</v>
      </c>
      <c r="N43" s="192">
        <f t="shared" si="4"/>
        <v>1.0225846601971835</v>
      </c>
      <c r="O43" s="192">
        <f t="shared" si="5"/>
        <v>3.7494770873896721</v>
      </c>
      <c r="P43" s="190">
        <v>104.3</v>
      </c>
      <c r="Q43" s="188">
        <v>0</v>
      </c>
      <c r="R43" s="211">
        <f t="shared" si="0"/>
        <v>5.5710412287542557</v>
      </c>
      <c r="S43" s="211">
        <f t="shared" si="1"/>
        <v>2.0891404607828461</v>
      </c>
      <c r="T43" s="192">
        <f t="shared" si="6"/>
        <v>7.6601816895371018</v>
      </c>
    </row>
    <row r="44" spans="1:20" s="219" customFormat="1" ht="18" customHeight="1">
      <c r="A44" s="426"/>
      <c r="B44" s="422"/>
      <c r="C44" s="218" t="s">
        <v>213</v>
      </c>
      <c r="D44" s="419" t="s">
        <v>215</v>
      </c>
      <c r="E44" s="420"/>
      <c r="F44" s="192">
        <v>6.1974827890738382</v>
      </c>
      <c r="G44" s="192">
        <v>2.3240560459026893</v>
      </c>
      <c r="H44" s="192">
        <v>8.5215388349765266</v>
      </c>
      <c r="I44" s="188">
        <v>0.8</v>
      </c>
      <c r="J44" s="188">
        <v>1.1000000000000001</v>
      </c>
      <c r="K44" s="188">
        <v>0.5</v>
      </c>
      <c r="L44" s="188">
        <f t="shared" si="2"/>
        <v>0.44000000000000006</v>
      </c>
      <c r="M44" s="192">
        <f t="shared" si="3"/>
        <v>2.7268924271924893</v>
      </c>
      <c r="N44" s="192">
        <f t="shared" si="4"/>
        <v>1.0225846601971835</v>
      </c>
      <c r="O44" s="192">
        <f t="shared" si="5"/>
        <v>3.7494770873896721</v>
      </c>
      <c r="P44" s="190">
        <v>104.3</v>
      </c>
      <c r="Q44" s="188">
        <v>0</v>
      </c>
      <c r="R44" s="211">
        <f t="shared" si="0"/>
        <v>5.5710412287542557</v>
      </c>
      <c r="S44" s="211">
        <f t="shared" si="1"/>
        <v>2.0891404607828461</v>
      </c>
      <c r="T44" s="192">
        <f t="shared" si="6"/>
        <v>7.6601816895371018</v>
      </c>
    </row>
    <row r="45" spans="1:20">
      <c r="A45" s="426"/>
      <c r="B45" s="421" t="s">
        <v>207</v>
      </c>
      <c r="C45" s="199"/>
      <c r="D45" s="423"/>
      <c r="E45" s="424"/>
      <c r="F45" s="214">
        <v>7.7468534863422978</v>
      </c>
      <c r="G45" s="214">
        <v>6.1974827890738382</v>
      </c>
      <c r="H45" s="214">
        <v>13.944336275416136</v>
      </c>
      <c r="I45" s="212">
        <v>0.8</v>
      </c>
      <c r="J45" s="212">
        <v>1.1000000000000001</v>
      </c>
      <c r="K45" s="212">
        <v>1</v>
      </c>
      <c r="L45" s="212">
        <f t="shared" si="2"/>
        <v>0.88000000000000012</v>
      </c>
      <c r="M45" s="214">
        <f t="shared" si="3"/>
        <v>6.8172310679812229</v>
      </c>
      <c r="N45" s="214">
        <f t="shared" si="4"/>
        <v>5.4537848543849785</v>
      </c>
      <c r="O45" s="214">
        <f t="shared" si="5"/>
        <v>12.271015922366201</v>
      </c>
      <c r="P45" s="213">
        <v>104.3</v>
      </c>
      <c r="Q45" s="212">
        <v>0</v>
      </c>
      <c r="R45" s="215">
        <f t="shared" si="0"/>
        <v>13.927603071885638</v>
      </c>
      <c r="S45" s="215">
        <f t="shared" si="1"/>
        <v>11.142082457508511</v>
      </c>
      <c r="T45" s="214">
        <f t="shared" si="6"/>
        <v>25.06968552939415</v>
      </c>
    </row>
    <row r="46" spans="1:20">
      <c r="A46" s="427"/>
      <c r="B46" s="422"/>
      <c r="C46" s="199" t="s">
        <v>213</v>
      </c>
      <c r="D46" s="423" t="s">
        <v>216</v>
      </c>
      <c r="E46" s="424"/>
      <c r="F46" s="214">
        <v>7.7468534863422978</v>
      </c>
      <c r="G46" s="214">
        <v>6.1974827890738382</v>
      </c>
      <c r="H46" s="214">
        <v>13.944336275416136</v>
      </c>
      <c r="I46" s="212">
        <v>0.8</v>
      </c>
      <c r="J46" s="212">
        <v>1.1000000000000001</v>
      </c>
      <c r="K46" s="212">
        <v>0.5</v>
      </c>
      <c r="L46" s="212">
        <f t="shared" si="2"/>
        <v>0.44000000000000006</v>
      </c>
      <c r="M46" s="214">
        <f t="shared" si="3"/>
        <v>3.4086155339906115</v>
      </c>
      <c r="N46" s="214">
        <f t="shared" si="4"/>
        <v>2.7268924271924893</v>
      </c>
      <c r="O46" s="214">
        <f t="shared" si="5"/>
        <v>6.1355079611831007</v>
      </c>
      <c r="P46" s="213">
        <v>104.3</v>
      </c>
      <c r="Q46" s="212">
        <v>0</v>
      </c>
      <c r="R46" s="215">
        <f t="shared" si="0"/>
        <v>6.9638015359428191</v>
      </c>
      <c r="S46" s="215">
        <f t="shared" si="1"/>
        <v>5.5710412287542557</v>
      </c>
      <c r="T46" s="214">
        <f t="shared" si="6"/>
        <v>12.534842764697075</v>
      </c>
    </row>
    <row r="47" spans="1:20">
      <c r="A47" s="425" t="s">
        <v>217</v>
      </c>
      <c r="B47" s="421" t="s">
        <v>195</v>
      </c>
      <c r="C47" s="199"/>
      <c r="D47" s="423"/>
      <c r="E47" s="424"/>
      <c r="F47" s="214">
        <v>6.1974827890738382</v>
      </c>
      <c r="G47" s="214">
        <v>0.77468534863422978</v>
      </c>
      <c r="H47" s="214">
        <v>6.972168137708068</v>
      </c>
      <c r="I47" s="212">
        <v>0.8</v>
      </c>
      <c r="J47" s="212">
        <v>1.1000000000000001</v>
      </c>
      <c r="K47" s="212">
        <v>1</v>
      </c>
      <c r="L47" s="212">
        <f t="shared" si="2"/>
        <v>0.88000000000000012</v>
      </c>
      <c r="M47" s="214">
        <f t="shared" si="3"/>
        <v>5.4537848543849785</v>
      </c>
      <c r="N47" s="214">
        <f t="shared" si="4"/>
        <v>0.68172310679812231</v>
      </c>
      <c r="O47" s="214">
        <f t="shared" si="5"/>
        <v>6.1355079611831007</v>
      </c>
      <c r="P47" s="213">
        <v>104.3</v>
      </c>
      <c r="Q47" s="212">
        <v>0</v>
      </c>
      <c r="R47" s="215">
        <f t="shared" si="0"/>
        <v>11.142082457508511</v>
      </c>
      <c r="S47" s="215">
        <f t="shared" si="1"/>
        <v>1.3927603071885639</v>
      </c>
      <c r="T47" s="214">
        <f t="shared" si="6"/>
        <v>12.534842764697075</v>
      </c>
    </row>
    <row r="48" spans="1:20">
      <c r="A48" s="426"/>
      <c r="B48" s="428"/>
      <c r="C48" s="199" t="s">
        <v>196</v>
      </c>
      <c r="D48" s="406" t="s">
        <v>197</v>
      </c>
      <c r="E48" s="200" t="s">
        <v>198</v>
      </c>
      <c r="F48" s="214">
        <v>6.1974827890738382</v>
      </c>
      <c r="G48" s="214">
        <v>0.77468534863422978</v>
      </c>
      <c r="H48" s="214">
        <v>6.972168137708068</v>
      </c>
      <c r="I48" s="212">
        <v>0.8</v>
      </c>
      <c r="J48" s="212">
        <v>1.1000000000000001</v>
      </c>
      <c r="K48" s="212">
        <v>0</v>
      </c>
      <c r="L48" s="212">
        <f t="shared" si="2"/>
        <v>0</v>
      </c>
      <c r="M48" s="214">
        <f t="shared" si="3"/>
        <v>0</v>
      </c>
      <c r="N48" s="214">
        <f t="shared" si="4"/>
        <v>0</v>
      </c>
      <c r="O48" s="214">
        <f t="shared" si="5"/>
        <v>0</v>
      </c>
      <c r="P48" s="213">
        <v>104.3</v>
      </c>
      <c r="Q48" s="212">
        <v>0</v>
      </c>
      <c r="R48" s="215">
        <f t="shared" si="0"/>
        <v>0</v>
      </c>
      <c r="S48" s="215">
        <f t="shared" si="1"/>
        <v>0</v>
      </c>
      <c r="T48" s="214">
        <f t="shared" si="6"/>
        <v>0</v>
      </c>
    </row>
    <row r="49" spans="1:20">
      <c r="A49" s="426"/>
      <c r="B49" s="428"/>
      <c r="C49" s="199" t="s">
        <v>199</v>
      </c>
      <c r="D49" s="429"/>
      <c r="E49" s="200" t="s">
        <v>200</v>
      </c>
      <c r="F49" s="214">
        <v>6.1974827890738382</v>
      </c>
      <c r="G49" s="214">
        <v>0.77468534863422978</v>
      </c>
      <c r="H49" s="214">
        <v>6.972168137708068</v>
      </c>
      <c r="I49" s="212">
        <v>0.8</v>
      </c>
      <c r="J49" s="212">
        <v>1.1000000000000001</v>
      </c>
      <c r="K49" s="212">
        <v>0.3</v>
      </c>
      <c r="L49" s="212">
        <f t="shared" si="2"/>
        <v>0.26400000000000001</v>
      </c>
      <c r="M49" s="214">
        <f t="shared" si="3"/>
        <v>1.6361354563154933</v>
      </c>
      <c r="N49" s="214">
        <f t="shared" si="4"/>
        <v>0.20451693203943666</v>
      </c>
      <c r="O49" s="214">
        <f t="shared" si="5"/>
        <v>1.8406523883549299</v>
      </c>
      <c r="P49" s="213">
        <v>104.3</v>
      </c>
      <c r="Q49" s="212">
        <v>0</v>
      </c>
      <c r="R49" s="215">
        <f t="shared" si="0"/>
        <v>3.3426247372525526</v>
      </c>
      <c r="S49" s="215">
        <f t="shared" si="1"/>
        <v>0.41782809215656908</v>
      </c>
      <c r="T49" s="214">
        <f t="shared" si="6"/>
        <v>3.7604528294091217</v>
      </c>
    </row>
    <row r="50" spans="1:20">
      <c r="A50" s="426"/>
      <c r="B50" s="428"/>
      <c r="C50" s="199" t="s">
        <v>201</v>
      </c>
      <c r="D50" s="406" t="s">
        <v>197</v>
      </c>
      <c r="E50" s="200" t="s">
        <v>198</v>
      </c>
      <c r="F50" s="214">
        <v>6.1974827890738382</v>
      </c>
      <c r="G50" s="214">
        <v>0.77468534863422978</v>
      </c>
      <c r="H50" s="214">
        <v>6.972168137708068</v>
      </c>
      <c r="I50" s="212">
        <v>0.8</v>
      </c>
      <c r="J50" s="212">
        <v>1.1000000000000001</v>
      </c>
      <c r="K50" s="212">
        <v>0.6</v>
      </c>
      <c r="L50" s="212">
        <f t="shared" si="2"/>
        <v>0.52800000000000002</v>
      </c>
      <c r="M50" s="214">
        <f t="shared" si="3"/>
        <v>3.2722709126309866</v>
      </c>
      <c r="N50" s="214">
        <f t="shared" si="4"/>
        <v>0.40903386407887332</v>
      </c>
      <c r="O50" s="214">
        <f t="shared" si="5"/>
        <v>3.6813047767098599</v>
      </c>
      <c r="P50" s="213">
        <v>104.3</v>
      </c>
      <c r="Q50" s="212">
        <v>0</v>
      </c>
      <c r="R50" s="215">
        <f t="shared" si="0"/>
        <v>6.6852494745051052</v>
      </c>
      <c r="S50" s="215">
        <f t="shared" si="1"/>
        <v>0.83565618431313815</v>
      </c>
      <c r="T50" s="214">
        <f t="shared" si="6"/>
        <v>7.5209056588182435</v>
      </c>
    </row>
    <row r="51" spans="1:20">
      <c r="A51" s="426"/>
      <c r="B51" s="422"/>
      <c r="C51" s="199" t="s">
        <v>203</v>
      </c>
      <c r="D51" s="429"/>
      <c r="E51" s="200" t="s">
        <v>200</v>
      </c>
      <c r="F51" s="214">
        <v>6.1974827890738382</v>
      </c>
      <c r="G51" s="214">
        <v>0.77468534863422978</v>
      </c>
      <c r="H51" s="214">
        <v>6.972168137708068</v>
      </c>
      <c r="I51" s="212">
        <v>0.8</v>
      </c>
      <c r="J51" s="212">
        <v>1.1000000000000001</v>
      </c>
      <c r="K51" s="212">
        <v>1</v>
      </c>
      <c r="L51" s="212">
        <f t="shared" si="2"/>
        <v>0.88000000000000012</v>
      </c>
      <c r="M51" s="214">
        <f t="shared" si="3"/>
        <v>5.4537848543849785</v>
      </c>
      <c r="N51" s="214">
        <f t="shared" si="4"/>
        <v>0.68172310679812231</v>
      </c>
      <c r="O51" s="214">
        <f t="shared" si="5"/>
        <v>6.1355079611831007</v>
      </c>
      <c r="P51" s="213">
        <v>104.3</v>
      </c>
      <c r="Q51" s="212">
        <v>0</v>
      </c>
      <c r="R51" s="215">
        <f t="shared" si="0"/>
        <v>11.142082457508511</v>
      </c>
      <c r="S51" s="215">
        <f t="shared" si="1"/>
        <v>1.3927603071885639</v>
      </c>
      <c r="T51" s="214">
        <f t="shared" si="6"/>
        <v>12.534842764697075</v>
      </c>
    </row>
    <row r="52" spans="1:20">
      <c r="A52" s="426"/>
      <c r="B52" s="421" t="s">
        <v>204</v>
      </c>
      <c r="C52" s="199"/>
      <c r="D52" s="419"/>
      <c r="E52" s="420"/>
      <c r="F52" s="214">
        <v>6.1974827890738382</v>
      </c>
      <c r="G52" s="214">
        <v>2.3240560459026893</v>
      </c>
      <c r="H52" s="214">
        <v>8.5215388349765266</v>
      </c>
      <c r="I52" s="212">
        <v>0.8</v>
      </c>
      <c r="J52" s="212">
        <v>1.1000000000000001</v>
      </c>
      <c r="K52" s="212">
        <v>1</v>
      </c>
      <c r="L52" s="212">
        <f t="shared" si="2"/>
        <v>0.88000000000000012</v>
      </c>
      <c r="M52" s="214">
        <f t="shared" si="3"/>
        <v>5.4537848543849785</v>
      </c>
      <c r="N52" s="214">
        <f t="shared" si="4"/>
        <v>2.0451693203943671</v>
      </c>
      <c r="O52" s="214">
        <f t="shared" si="5"/>
        <v>7.4989541747793442</v>
      </c>
      <c r="P52" s="213">
        <v>104.3</v>
      </c>
      <c r="Q52" s="212">
        <v>0</v>
      </c>
      <c r="R52" s="215">
        <f t="shared" si="0"/>
        <v>11.142082457508511</v>
      </c>
      <c r="S52" s="215">
        <f t="shared" si="1"/>
        <v>4.1782809215656922</v>
      </c>
      <c r="T52" s="214">
        <f t="shared" si="6"/>
        <v>15.320363379074204</v>
      </c>
    </row>
    <row r="53" spans="1:20">
      <c r="A53" s="426"/>
      <c r="B53" s="422"/>
      <c r="C53" s="199" t="s">
        <v>205</v>
      </c>
      <c r="D53" s="419" t="s">
        <v>206</v>
      </c>
      <c r="E53" s="420"/>
      <c r="F53" s="214">
        <v>3.0987413945369191</v>
      </c>
      <c r="G53" s="214">
        <v>1.1620280229513447</v>
      </c>
      <c r="H53" s="214">
        <v>4.2607694174882633</v>
      </c>
      <c r="I53" s="212">
        <v>0.8</v>
      </c>
      <c r="J53" s="212">
        <v>1.1000000000000001</v>
      </c>
      <c r="K53" s="212">
        <v>1</v>
      </c>
      <c r="L53" s="212">
        <f t="shared" si="2"/>
        <v>0.88000000000000012</v>
      </c>
      <c r="M53" s="214">
        <f t="shared" si="3"/>
        <v>2.7268924271924893</v>
      </c>
      <c r="N53" s="214">
        <f t="shared" si="4"/>
        <v>1.0225846601971835</v>
      </c>
      <c r="O53" s="214">
        <f t="shared" si="5"/>
        <v>3.7494770873896721</v>
      </c>
      <c r="P53" s="213">
        <v>104.3</v>
      </c>
      <c r="Q53" s="212">
        <v>0</v>
      </c>
      <c r="R53" s="215">
        <f t="shared" si="0"/>
        <v>5.5710412287542557</v>
      </c>
      <c r="S53" s="215">
        <f t="shared" si="1"/>
        <v>2.0891404607828461</v>
      </c>
      <c r="T53" s="214">
        <f t="shared" si="6"/>
        <v>7.6601816895371018</v>
      </c>
    </row>
    <row r="54" spans="1:20">
      <c r="A54" s="427"/>
      <c r="B54" s="201" t="s">
        <v>207</v>
      </c>
      <c r="C54" s="199"/>
      <c r="D54" s="419"/>
      <c r="E54" s="420"/>
      <c r="F54" s="214">
        <v>7.7468534863422978</v>
      </c>
      <c r="G54" s="214">
        <v>6.1974827890738382</v>
      </c>
      <c r="H54" s="214">
        <v>13.944336275416136</v>
      </c>
      <c r="I54" s="212">
        <v>0.8</v>
      </c>
      <c r="J54" s="212">
        <v>1.1000000000000001</v>
      </c>
      <c r="K54" s="212">
        <v>1</v>
      </c>
      <c r="L54" s="212">
        <f t="shared" si="2"/>
        <v>0.88000000000000012</v>
      </c>
      <c r="M54" s="214">
        <f t="shared" si="3"/>
        <v>6.8172310679812229</v>
      </c>
      <c r="N54" s="214">
        <f t="shared" si="4"/>
        <v>5.4537848543849785</v>
      </c>
      <c r="O54" s="214">
        <f t="shared" si="5"/>
        <v>12.271015922366201</v>
      </c>
      <c r="P54" s="213">
        <v>104.3</v>
      </c>
      <c r="Q54" s="212">
        <v>0</v>
      </c>
      <c r="R54" s="215">
        <f t="shared" si="0"/>
        <v>13.927603071885638</v>
      </c>
      <c r="S54" s="215">
        <f t="shared" si="1"/>
        <v>11.142082457508511</v>
      </c>
      <c r="T54" s="214">
        <f t="shared" si="6"/>
        <v>25.06968552939415</v>
      </c>
    </row>
    <row r="55" spans="1:20">
      <c r="A55" s="203"/>
      <c r="B55" s="203"/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</row>
    <row r="56" spans="1:20">
      <c r="A56" s="204" t="s">
        <v>218</v>
      </c>
      <c r="B56" s="418" t="s">
        <v>219</v>
      </c>
      <c r="C56" s="418"/>
      <c r="D56" s="418"/>
      <c r="E56" s="418"/>
      <c r="F56" s="418"/>
      <c r="G56" s="418"/>
      <c r="H56" s="418"/>
      <c r="I56" s="418"/>
      <c r="J56" s="418"/>
      <c r="K56" s="418"/>
      <c r="L56" s="418"/>
      <c r="M56" s="418"/>
      <c r="N56" s="418"/>
      <c r="O56" s="418"/>
      <c r="P56" s="418"/>
      <c r="Q56" s="418"/>
      <c r="R56" s="418"/>
      <c r="S56" s="418"/>
      <c r="T56" s="418"/>
    </row>
    <row r="57" spans="1:20">
      <c r="A57" s="204"/>
      <c r="B57" s="418" t="s">
        <v>220</v>
      </c>
      <c r="C57" s="418"/>
      <c r="D57" s="418"/>
      <c r="E57" s="418"/>
      <c r="F57" s="418"/>
      <c r="G57" s="418"/>
      <c r="H57" s="418"/>
      <c r="I57" s="418"/>
      <c r="J57" s="418"/>
      <c r="K57" s="418"/>
      <c r="L57" s="418"/>
      <c r="M57" s="418"/>
      <c r="N57" s="418"/>
      <c r="O57" s="418"/>
      <c r="P57" s="418"/>
      <c r="Q57" s="418"/>
      <c r="R57" s="418"/>
      <c r="S57" s="418"/>
      <c r="T57" s="418"/>
    </row>
    <row r="58" spans="1:20">
      <c r="A58" s="204"/>
      <c r="B58" s="418" t="s">
        <v>221</v>
      </c>
      <c r="C58" s="418"/>
      <c r="D58" s="418"/>
      <c r="E58" s="418"/>
      <c r="F58" s="418"/>
      <c r="G58" s="418"/>
      <c r="H58" s="418"/>
      <c r="I58" s="418"/>
      <c r="J58" s="418"/>
      <c r="K58" s="418"/>
      <c r="L58" s="418"/>
      <c r="M58" s="418"/>
      <c r="N58" s="418"/>
      <c r="O58" s="418"/>
      <c r="P58" s="418"/>
      <c r="Q58" s="418"/>
      <c r="R58" s="418"/>
      <c r="S58" s="418"/>
      <c r="T58" s="418"/>
    </row>
    <row r="59" spans="1:20">
      <c r="A59" s="204"/>
      <c r="B59" s="418" t="s">
        <v>222</v>
      </c>
      <c r="C59" s="418"/>
      <c r="D59" s="418"/>
      <c r="E59" s="418"/>
      <c r="F59" s="418"/>
      <c r="G59" s="418"/>
      <c r="H59" s="418"/>
      <c r="I59" s="418"/>
      <c r="J59" s="418"/>
      <c r="K59" s="418"/>
      <c r="L59" s="418"/>
      <c r="M59" s="418"/>
      <c r="N59" s="418"/>
      <c r="O59" s="418"/>
      <c r="P59" s="418"/>
      <c r="Q59" s="418"/>
      <c r="R59" s="418"/>
      <c r="S59" s="418"/>
      <c r="T59" s="418"/>
    </row>
    <row r="60" spans="1:20">
      <c r="A60" s="204"/>
      <c r="B60" s="418" t="s">
        <v>223</v>
      </c>
      <c r="C60" s="418"/>
      <c r="D60" s="418"/>
      <c r="E60" s="418"/>
      <c r="F60" s="418"/>
      <c r="G60" s="418"/>
      <c r="H60" s="418"/>
      <c r="I60" s="418"/>
      <c r="J60" s="418"/>
      <c r="K60" s="418"/>
      <c r="L60" s="418"/>
      <c r="M60" s="418"/>
      <c r="N60" s="418"/>
      <c r="O60" s="418"/>
      <c r="P60" s="418"/>
      <c r="Q60" s="418"/>
      <c r="R60" s="418"/>
      <c r="S60" s="418"/>
      <c r="T60" s="418"/>
    </row>
    <row r="61" spans="1:20">
      <c r="A61" s="204"/>
      <c r="B61" s="418" t="s">
        <v>224</v>
      </c>
      <c r="C61" s="418"/>
      <c r="D61" s="418"/>
      <c r="E61" s="418"/>
      <c r="F61" s="418"/>
      <c r="G61" s="418"/>
      <c r="H61" s="418"/>
      <c r="I61" s="418"/>
      <c r="J61" s="418"/>
      <c r="K61" s="418"/>
      <c r="L61" s="418"/>
      <c r="M61" s="418"/>
      <c r="N61" s="418"/>
      <c r="O61" s="418"/>
      <c r="P61" s="418"/>
      <c r="Q61" s="418"/>
      <c r="R61" s="418"/>
      <c r="S61" s="418"/>
      <c r="T61" s="418"/>
    </row>
    <row r="62" spans="1:20">
      <c r="A62" s="204"/>
      <c r="B62" s="418" t="s">
        <v>225</v>
      </c>
      <c r="C62" s="418"/>
      <c r="D62" s="418"/>
      <c r="E62" s="418"/>
      <c r="F62" s="418"/>
      <c r="G62" s="418"/>
      <c r="H62" s="418"/>
      <c r="I62" s="418"/>
      <c r="J62" s="418"/>
      <c r="K62" s="418"/>
      <c r="L62" s="418"/>
      <c r="M62" s="418"/>
      <c r="N62" s="418"/>
      <c r="O62" s="418"/>
      <c r="P62" s="418"/>
      <c r="Q62" s="418"/>
      <c r="R62" s="418"/>
      <c r="S62" s="418"/>
      <c r="T62" s="418"/>
    </row>
    <row r="63" spans="1:20">
      <c r="A63" s="204"/>
      <c r="B63" s="418"/>
      <c r="C63" s="418"/>
      <c r="D63" s="418"/>
      <c r="E63" s="418"/>
      <c r="F63" s="418"/>
      <c r="G63" s="418"/>
      <c r="H63" s="418"/>
      <c r="I63" s="418"/>
      <c r="J63" s="418"/>
      <c r="K63" s="418"/>
      <c r="L63" s="418"/>
      <c r="M63" s="418"/>
      <c r="N63" s="418"/>
      <c r="O63" s="418"/>
      <c r="P63" s="418"/>
      <c r="Q63" s="418"/>
      <c r="R63" s="418"/>
      <c r="S63" s="418"/>
      <c r="T63" s="418"/>
    </row>
  </sheetData>
  <mergeCells count="79">
    <mergeCell ref="K10:K11"/>
    <mergeCell ref="A3:T3"/>
    <mergeCell ref="A4:T4"/>
    <mergeCell ref="A5:T5"/>
    <mergeCell ref="A6:T6"/>
    <mergeCell ref="A7:T7"/>
    <mergeCell ref="L10:L11"/>
    <mergeCell ref="M10:O10"/>
    <mergeCell ref="D17:E17"/>
    <mergeCell ref="A8:T8"/>
    <mergeCell ref="A9:C11"/>
    <mergeCell ref="D9:E11"/>
    <mergeCell ref="F9:H9"/>
    <mergeCell ref="I9:L9"/>
    <mergeCell ref="M9:O9"/>
    <mergeCell ref="P9:P11"/>
    <mergeCell ref="Q9:Q11"/>
    <mergeCell ref="R9:T9"/>
    <mergeCell ref="R10:R11"/>
    <mergeCell ref="S10:S11"/>
    <mergeCell ref="T10:T11"/>
    <mergeCell ref="F10:H10"/>
    <mergeCell ref="I10:I11"/>
    <mergeCell ref="J10:J11"/>
    <mergeCell ref="D18:E18"/>
    <mergeCell ref="D19:E19"/>
    <mergeCell ref="A20:A27"/>
    <mergeCell ref="B20:B24"/>
    <mergeCell ref="D20:E20"/>
    <mergeCell ref="D21:D22"/>
    <mergeCell ref="D23:D24"/>
    <mergeCell ref="B25:B26"/>
    <mergeCell ref="D25:E25"/>
    <mergeCell ref="D26:E26"/>
    <mergeCell ref="A12:A19"/>
    <mergeCell ref="B12:B16"/>
    <mergeCell ref="D12:E12"/>
    <mergeCell ref="D13:D14"/>
    <mergeCell ref="D15:D16"/>
    <mergeCell ref="B17:B18"/>
    <mergeCell ref="A28:A35"/>
    <mergeCell ref="B28:B32"/>
    <mergeCell ref="D29:D30"/>
    <mergeCell ref="D31:D32"/>
    <mergeCell ref="B33:B34"/>
    <mergeCell ref="D33:E33"/>
    <mergeCell ref="D34:E34"/>
    <mergeCell ref="D35:E35"/>
    <mergeCell ref="A36:A46"/>
    <mergeCell ref="B36:B41"/>
    <mergeCell ref="D36:E36"/>
    <mergeCell ref="D37:D38"/>
    <mergeCell ref="D39:D40"/>
    <mergeCell ref="D41:E41"/>
    <mergeCell ref="B42:B44"/>
    <mergeCell ref="D42:E42"/>
    <mergeCell ref="D43:E43"/>
    <mergeCell ref="D44:E44"/>
    <mergeCell ref="D47:E47"/>
    <mergeCell ref="D48:D49"/>
    <mergeCell ref="D50:D51"/>
    <mergeCell ref="B52:B53"/>
    <mergeCell ref="D52:E52"/>
    <mergeCell ref="B60:T60"/>
    <mergeCell ref="B61:T61"/>
    <mergeCell ref="B62:T62"/>
    <mergeCell ref="B63:T63"/>
    <mergeCell ref="A2:T2"/>
    <mergeCell ref="D53:E53"/>
    <mergeCell ref="D54:E54"/>
    <mergeCell ref="B56:T56"/>
    <mergeCell ref="B57:T57"/>
    <mergeCell ref="B58:T58"/>
    <mergeCell ref="B59:T59"/>
    <mergeCell ref="B45:B46"/>
    <mergeCell ref="D45:E45"/>
    <mergeCell ref="D46:E46"/>
    <mergeCell ref="A47:A54"/>
    <mergeCell ref="B47:B5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BCB48-0919-4334-8F83-A738A8894BC3}">
  <dimension ref="A2:AM48"/>
  <sheetViews>
    <sheetView workbookViewId="0">
      <selection activeCell="X27" sqref="X27"/>
    </sheetView>
  </sheetViews>
  <sheetFormatPr defaultRowHeight="12.75"/>
  <sheetData>
    <row r="2" spans="1:39">
      <c r="A2" s="416" t="s">
        <v>265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</row>
    <row r="3" spans="1:39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</row>
    <row r="4" spans="1:39">
      <c r="A4" s="455" t="s">
        <v>230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5"/>
      <c r="R4" s="455"/>
      <c r="S4" s="455"/>
    </row>
    <row r="5" spans="1:39">
      <c r="A5" s="455" t="s">
        <v>264</v>
      </c>
      <c r="B5" s="456"/>
      <c r="C5" s="456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</row>
    <row r="6" spans="1:39">
      <c r="A6" s="455" t="s">
        <v>229</v>
      </c>
      <c r="B6" s="456"/>
      <c r="C6" s="456"/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</row>
    <row r="7" spans="1:39">
      <c r="A7" s="457"/>
      <c r="B7" s="457"/>
      <c r="C7" s="457"/>
      <c r="D7" s="457"/>
      <c r="E7" s="457"/>
      <c r="F7" s="457"/>
      <c r="G7" s="457"/>
      <c r="H7" s="457"/>
      <c r="I7" s="457"/>
      <c r="J7" s="457"/>
      <c r="K7" s="457"/>
      <c r="L7" s="457"/>
      <c r="M7" s="457"/>
      <c r="N7" s="457"/>
      <c r="O7" s="457"/>
      <c r="P7" s="457"/>
      <c r="Q7" s="457"/>
      <c r="R7" s="457"/>
      <c r="S7" s="457"/>
    </row>
    <row r="8" spans="1:39">
      <c r="A8" s="409" t="s">
        <v>231</v>
      </c>
      <c r="B8" s="409"/>
      <c r="C8" s="409"/>
      <c r="D8" s="409" t="s">
        <v>140</v>
      </c>
      <c r="E8" s="409"/>
      <c r="F8" s="409"/>
      <c r="G8" s="409" t="s">
        <v>141</v>
      </c>
      <c r="H8" s="409"/>
      <c r="I8" s="409"/>
      <c r="J8" s="409"/>
      <c r="K8" s="409" t="s">
        <v>142</v>
      </c>
      <c r="L8" s="409"/>
      <c r="M8" s="409"/>
      <c r="N8" s="451" t="s">
        <v>232</v>
      </c>
      <c r="O8" s="440" t="s">
        <v>233</v>
      </c>
      <c r="P8" s="409" t="s">
        <v>186</v>
      </c>
      <c r="Q8" s="409"/>
      <c r="R8" s="409"/>
      <c r="S8" s="448"/>
      <c r="U8" s="409" t="s">
        <v>231</v>
      </c>
      <c r="V8" s="409"/>
      <c r="W8" s="409"/>
      <c r="X8" s="409" t="s">
        <v>140</v>
      </c>
      <c r="Y8" s="409"/>
      <c r="Z8" s="409"/>
      <c r="AA8" s="409" t="s">
        <v>141</v>
      </c>
      <c r="AB8" s="409"/>
      <c r="AC8" s="409"/>
      <c r="AD8" s="409"/>
      <c r="AE8" s="409" t="s">
        <v>142</v>
      </c>
      <c r="AF8" s="409"/>
      <c r="AG8" s="409"/>
      <c r="AH8" s="451" t="s">
        <v>232</v>
      </c>
      <c r="AI8" s="440" t="s">
        <v>233</v>
      </c>
      <c r="AJ8" s="434" t="s">
        <v>186</v>
      </c>
      <c r="AK8" s="434"/>
      <c r="AL8" s="434"/>
      <c r="AM8" s="448"/>
    </row>
    <row r="9" spans="1:39">
      <c r="A9" s="409"/>
      <c r="B9" s="409"/>
      <c r="C9" s="409"/>
      <c r="D9" s="409" t="s">
        <v>187</v>
      </c>
      <c r="E9" s="409"/>
      <c r="F9" s="409" t="s">
        <v>149</v>
      </c>
      <c r="G9" s="409" t="s">
        <v>234</v>
      </c>
      <c r="H9" s="409" t="s">
        <v>151</v>
      </c>
      <c r="I9" s="409" t="s">
        <v>152</v>
      </c>
      <c r="J9" s="409" t="s">
        <v>149</v>
      </c>
      <c r="K9" s="409" t="s">
        <v>187</v>
      </c>
      <c r="L9" s="409"/>
      <c r="M9" s="409"/>
      <c r="N9" s="452"/>
      <c r="O9" s="409"/>
      <c r="P9" s="409"/>
      <c r="Q9" s="409"/>
      <c r="R9" s="409"/>
      <c r="S9" s="449"/>
      <c r="U9" s="409"/>
      <c r="V9" s="409"/>
      <c r="W9" s="409"/>
      <c r="X9" s="409" t="s">
        <v>187</v>
      </c>
      <c r="Y9" s="409"/>
      <c r="Z9" s="409" t="s">
        <v>149</v>
      </c>
      <c r="AA9" s="409" t="s">
        <v>234</v>
      </c>
      <c r="AB9" s="409" t="s">
        <v>151</v>
      </c>
      <c r="AC9" s="409" t="s">
        <v>152</v>
      </c>
      <c r="AD9" s="409" t="s">
        <v>149</v>
      </c>
      <c r="AE9" s="409" t="s">
        <v>187</v>
      </c>
      <c r="AF9" s="409"/>
      <c r="AG9" s="409"/>
      <c r="AH9" s="452"/>
      <c r="AI9" s="409"/>
      <c r="AJ9" s="409"/>
      <c r="AK9" s="409"/>
      <c r="AL9" s="409"/>
      <c r="AM9" s="449"/>
    </row>
    <row r="10" spans="1:39">
      <c r="A10" s="409" t="s">
        <v>146</v>
      </c>
      <c r="B10" s="409"/>
      <c r="C10" s="205" t="s">
        <v>235</v>
      </c>
      <c r="D10" s="205" t="s">
        <v>154</v>
      </c>
      <c r="E10" s="205" t="s">
        <v>155</v>
      </c>
      <c r="F10" s="409"/>
      <c r="G10" s="409"/>
      <c r="H10" s="409"/>
      <c r="I10" s="409"/>
      <c r="J10" s="409"/>
      <c r="K10" s="205" t="s">
        <v>154</v>
      </c>
      <c r="L10" s="205" t="s">
        <v>155</v>
      </c>
      <c r="M10" s="205" t="s">
        <v>149</v>
      </c>
      <c r="N10" s="453"/>
      <c r="O10" s="409"/>
      <c r="P10" s="409"/>
      <c r="Q10" s="409"/>
      <c r="R10" s="409"/>
      <c r="S10" s="450"/>
      <c r="U10" s="409" t="s">
        <v>146</v>
      </c>
      <c r="V10" s="409"/>
      <c r="W10" s="205" t="s">
        <v>235</v>
      </c>
      <c r="X10" s="205" t="s">
        <v>154</v>
      </c>
      <c r="Y10" s="205" t="s">
        <v>155</v>
      </c>
      <c r="Z10" s="409"/>
      <c r="AA10" s="409"/>
      <c r="AB10" s="409"/>
      <c r="AC10" s="409"/>
      <c r="AD10" s="409"/>
      <c r="AE10" s="205" t="s">
        <v>154</v>
      </c>
      <c r="AF10" s="205" t="s">
        <v>155</v>
      </c>
      <c r="AG10" s="205" t="s">
        <v>149</v>
      </c>
      <c r="AH10" s="453"/>
      <c r="AI10" s="409"/>
      <c r="AJ10" s="409"/>
      <c r="AK10" s="409"/>
      <c r="AL10" s="409"/>
      <c r="AM10" s="450"/>
    </row>
    <row r="11" spans="1:39">
      <c r="A11" s="441" t="s">
        <v>236</v>
      </c>
      <c r="B11" s="444" t="s">
        <v>237</v>
      </c>
      <c r="C11" s="184" t="s">
        <v>238</v>
      </c>
      <c r="D11" s="192">
        <v>4.1058323477614174</v>
      </c>
      <c r="E11" s="192">
        <v>5.1903918358493391</v>
      </c>
      <c r="F11" s="192">
        <f t="shared" ref="F11:F16" si="0">D11+E11</f>
        <v>9.2962241836107573</v>
      </c>
      <c r="G11" s="188">
        <v>0.9</v>
      </c>
      <c r="H11" s="188">
        <v>1.1000000000000001</v>
      </c>
      <c r="I11" s="188">
        <v>1</v>
      </c>
      <c r="J11" s="188">
        <f t="shared" ref="J11:J16" si="1">G11*H11*I11</f>
        <v>0.9900000000000001</v>
      </c>
      <c r="K11" s="192">
        <f t="shared" ref="K11:K16" si="2">J11*D11</f>
        <v>4.0647740242838033</v>
      </c>
      <c r="L11" s="192">
        <f t="shared" ref="L11:L16" si="3">E11*J11</f>
        <v>5.1384879174908464</v>
      </c>
      <c r="M11" s="192">
        <f t="shared" ref="M11:M16" si="4">K11+L11</f>
        <v>9.2032619417746488</v>
      </c>
      <c r="N11" s="190">
        <v>104.3</v>
      </c>
      <c r="O11" s="206">
        <v>0</v>
      </c>
      <c r="P11" s="192">
        <f t="shared" ref="P11:P16" si="5">(K11*(N11/100)+K11)*O11/100+(K11*(N11/100)+K11)</f>
        <v>8.3043333316118098</v>
      </c>
      <c r="Q11" s="192">
        <f t="shared" ref="Q11:Q16" si="6">(L11*(N11/100)+L11)*O11/100+(L11*(N11/100)+L11)</f>
        <v>10.497930815433799</v>
      </c>
      <c r="R11" s="192">
        <f t="shared" ref="R11:R16" si="7">P11+Q11</f>
        <v>18.802264147045609</v>
      </c>
      <c r="S11" s="441" t="s">
        <v>239</v>
      </c>
      <c r="U11" s="441" t="s">
        <v>268</v>
      </c>
      <c r="V11" s="444" t="s">
        <v>237</v>
      </c>
      <c r="W11" s="184" t="s">
        <v>238</v>
      </c>
      <c r="X11" s="192">
        <v>4.1058323477614174</v>
      </c>
      <c r="Y11" s="192">
        <v>5.1903918358493391</v>
      </c>
      <c r="Z11" s="192">
        <f t="shared" ref="Z11:Z16" si="8">X11+Y11</f>
        <v>9.2962241836107573</v>
      </c>
      <c r="AA11" s="188">
        <v>0.9</v>
      </c>
      <c r="AB11" s="188">
        <v>1.1000000000000001</v>
      </c>
      <c r="AC11" s="188">
        <v>1</v>
      </c>
      <c r="AD11" s="189">
        <f t="shared" ref="AD11:AD16" si="9">AA11*AB11*AC11</f>
        <v>0.9900000000000001</v>
      </c>
      <c r="AE11" s="192">
        <f t="shared" ref="AE11:AE16" si="10">AD11*X11</f>
        <v>4.0647740242838033</v>
      </c>
      <c r="AF11" s="192">
        <f t="shared" ref="AF11:AF16" si="11">Y11*AD11</f>
        <v>5.1384879174908464</v>
      </c>
      <c r="AG11" s="192">
        <f t="shared" ref="AG11:AG16" si="12">AE11+AF11</f>
        <v>9.2032619417746488</v>
      </c>
      <c r="AH11" s="190">
        <v>104.3</v>
      </c>
      <c r="AI11" s="206">
        <v>-35</v>
      </c>
      <c r="AJ11" s="192">
        <f t="shared" ref="AJ11:AJ16" si="13">(AE11*(AH11/100)+AE11)*AI11/100+(AE11*(AH11/100)+AE11)</f>
        <v>5.3978166655476763</v>
      </c>
      <c r="AK11" s="192">
        <f t="shared" ref="AK11:AK16" si="14">(AF11*(AH11/100)+AF11)*AI11/100+(AF11*(AH11/100)+AF11)</f>
        <v>6.8236550300319694</v>
      </c>
      <c r="AL11" s="192">
        <f t="shared" ref="AL11:AL16" si="15">AJ11+AK11</f>
        <v>12.221471695579645</v>
      </c>
      <c r="AM11" s="441" t="s">
        <v>239</v>
      </c>
    </row>
    <row r="12" spans="1:39">
      <c r="A12" s="442"/>
      <c r="B12" s="445"/>
      <c r="C12" s="184" t="s">
        <v>240</v>
      </c>
      <c r="D12" s="192">
        <v>2.5564616504929583</v>
      </c>
      <c r="E12" s="192">
        <v>5.1903918358493391</v>
      </c>
      <c r="F12" s="192">
        <f t="shared" si="0"/>
        <v>7.7468534863422978</v>
      </c>
      <c r="G12" s="188">
        <v>0.9</v>
      </c>
      <c r="H12" s="188">
        <v>1.1000000000000001</v>
      </c>
      <c r="I12" s="188">
        <v>1</v>
      </c>
      <c r="J12" s="188">
        <f t="shared" si="1"/>
        <v>0.9900000000000001</v>
      </c>
      <c r="K12" s="192">
        <f t="shared" si="2"/>
        <v>2.5308970339880288</v>
      </c>
      <c r="L12" s="192">
        <f t="shared" si="3"/>
        <v>5.1384879174908464</v>
      </c>
      <c r="M12" s="192">
        <f t="shared" si="4"/>
        <v>7.6693849514788752</v>
      </c>
      <c r="N12" s="190">
        <v>104.3</v>
      </c>
      <c r="O12" s="206">
        <v>0</v>
      </c>
      <c r="P12" s="192">
        <f t="shared" si="5"/>
        <v>5.1706226404375428</v>
      </c>
      <c r="Q12" s="192">
        <f t="shared" si="6"/>
        <v>10.497930815433799</v>
      </c>
      <c r="R12" s="192">
        <f t="shared" si="7"/>
        <v>15.668553455871342</v>
      </c>
      <c r="S12" s="442"/>
      <c r="U12" s="442"/>
      <c r="V12" s="445"/>
      <c r="W12" s="184" t="s">
        <v>240</v>
      </c>
      <c r="X12" s="192">
        <v>2.5564616504929583</v>
      </c>
      <c r="Y12" s="192">
        <v>5.1903918358493391</v>
      </c>
      <c r="Z12" s="192">
        <f t="shared" si="8"/>
        <v>7.7468534863422978</v>
      </c>
      <c r="AA12" s="188">
        <v>0.9</v>
      </c>
      <c r="AB12" s="188">
        <v>1.1000000000000001</v>
      </c>
      <c r="AC12" s="188">
        <v>1</v>
      </c>
      <c r="AD12" s="189">
        <f t="shared" si="9"/>
        <v>0.9900000000000001</v>
      </c>
      <c r="AE12" s="192">
        <f t="shared" si="10"/>
        <v>2.5308970339880288</v>
      </c>
      <c r="AF12" s="192">
        <f t="shared" si="11"/>
        <v>5.1384879174908464</v>
      </c>
      <c r="AG12" s="192">
        <f t="shared" si="12"/>
        <v>7.6693849514788752</v>
      </c>
      <c r="AH12" s="190">
        <v>104.3</v>
      </c>
      <c r="AI12" s="206">
        <v>-35</v>
      </c>
      <c r="AJ12" s="192">
        <f t="shared" si="13"/>
        <v>3.360904716284403</v>
      </c>
      <c r="AK12" s="192">
        <f t="shared" si="14"/>
        <v>6.8236550300319694</v>
      </c>
      <c r="AL12" s="192">
        <f t="shared" si="15"/>
        <v>10.184559746316372</v>
      </c>
      <c r="AM12" s="442"/>
    </row>
    <row r="13" spans="1:39">
      <c r="A13" s="442"/>
      <c r="B13" s="444" t="s">
        <v>241</v>
      </c>
      <c r="C13" s="206" t="s">
        <v>242</v>
      </c>
      <c r="D13" s="192">
        <v>7.2045737422983365</v>
      </c>
      <c r="E13" s="192">
        <v>5.1903918358493391</v>
      </c>
      <c r="F13" s="192">
        <f t="shared" si="0"/>
        <v>12.394965578147676</v>
      </c>
      <c r="G13" s="188">
        <v>0.9</v>
      </c>
      <c r="H13" s="188">
        <v>1.1000000000000001</v>
      </c>
      <c r="I13" s="188">
        <v>0.8</v>
      </c>
      <c r="J13" s="188">
        <f t="shared" si="1"/>
        <v>0.79200000000000015</v>
      </c>
      <c r="K13" s="192">
        <f t="shared" si="2"/>
        <v>5.7060224039002838</v>
      </c>
      <c r="L13" s="192">
        <f t="shared" si="3"/>
        <v>4.1107903339926777</v>
      </c>
      <c r="M13" s="192">
        <f t="shared" si="4"/>
        <v>9.8168127378929615</v>
      </c>
      <c r="N13" s="190">
        <v>104.3</v>
      </c>
      <c r="O13" s="206">
        <v>0</v>
      </c>
      <c r="P13" s="192">
        <f t="shared" si="5"/>
        <v>11.65740377116828</v>
      </c>
      <c r="Q13" s="192">
        <f t="shared" si="6"/>
        <v>8.3983446523470402</v>
      </c>
      <c r="R13" s="192">
        <f t="shared" si="7"/>
        <v>20.055748423515318</v>
      </c>
      <c r="S13" s="442"/>
      <c r="U13" s="442"/>
      <c r="V13" s="444" t="s">
        <v>241</v>
      </c>
      <c r="W13" s="206" t="s">
        <v>242</v>
      </c>
      <c r="X13" s="192">
        <v>7.2045737422983365</v>
      </c>
      <c r="Y13" s="192">
        <v>5.1903918358493391</v>
      </c>
      <c r="Z13" s="192">
        <f t="shared" si="8"/>
        <v>12.394965578147676</v>
      </c>
      <c r="AA13" s="188">
        <v>0.9</v>
      </c>
      <c r="AB13" s="188">
        <v>1.1000000000000001</v>
      </c>
      <c r="AC13" s="188">
        <v>0.8</v>
      </c>
      <c r="AD13" s="189">
        <f t="shared" si="9"/>
        <v>0.79200000000000015</v>
      </c>
      <c r="AE13" s="192">
        <f t="shared" si="10"/>
        <v>5.7060224039002838</v>
      </c>
      <c r="AF13" s="192">
        <f t="shared" si="11"/>
        <v>4.1107903339926777</v>
      </c>
      <c r="AG13" s="192">
        <f t="shared" si="12"/>
        <v>9.8168127378929615</v>
      </c>
      <c r="AH13" s="190">
        <v>104.3</v>
      </c>
      <c r="AI13" s="206">
        <v>-35</v>
      </c>
      <c r="AJ13" s="192">
        <f t="shared" si="13"/>
        <v>7.5773124512593819</v>
      </c>
      <c r="AK13" s="192">
        <f t="shared" si="14"/>
        <v>5.4589240240255759</v>
      </c>
      <c r="AL13" s="192">
        <f t="shared" si="15"/>
        <v>13.036236475284959</v>
      </c>
      <c r="AM13" s="442"/>
    </row>
    <row r="14" spans="1:39">
      <c r="A14" s="442"/>
      <c r="B14" s="445"/>
      <c r="C14" s="206" t="s">
        <v>243</v>
      </c>
      <c r="D14" s="192">
        <v>4.1058323477614174</v>
      </c>
      <c r="E14" s="192">
        <v>5.1903918358493391</v>
      </c>
      <c r="F14" s="192">
        <f t="shared" si="0"/>
        <v>9.2962241836107573</v>
      </c>
      <c r="G14" s="188">
        <v>0.9</v>
      </c>
      <c r="H14" s="188">
        <v>1.1000000000000001</v>
      </c>
      <c r="I14" s="188">
        <v>0.8</v>
      </c>
      <c r="J14" s="188">
        <f t="shared" si="1"/>
        <v>0.79200000000000015</v>
      </c>
      <c r="K14" s="192">
        <f t="shared" si="2"/>
        <v>3.251819219427043</v>
      </c>
      <c r="L14" s="192">
        <f t="shared" si="3"/>
        <v>4.1107903339926777</v>
      </c>
      <c r="M14" s="192">
        <f t="shared" si="4"/>
        <v>7.3626095534197207</v>
      </c>
      <c r="N14" s="190">
        <v>104.3</v>
      </c>
      <c r="O14" s="206">
        <v>0</v>
      </c>
      <c r="P14" s="192">
        <f t="shared" si="5"/>
        <v>6.6434666652894485</v>
      </c>
      <c r="Q14" s="192">
        <f t="shared" si="6"/>
        <v>8.3983446523470402</v>
      </c>
      <c r="R14" s="192">
        <f t="shared" si="7"/>
        <v>15.041811317636489</v>
      </c>
      <c r="S14" s="442"/>
      <c r="U14" s="442"/>
      <c r="V14" s="445"/>
      <c r="W14" s="206" t="s">
        <v>243</v>
      </c>
      <c r="X14" s="192">
        <v>4.1058323477614174</v>
      </c>
      <c r="Y14" s="192">
        <v>5.1903918358493391</v>
      </c>
      <c r="Z14" s="192">
        <f t="shared" si="8"/>
        <v>9.2962241836107573</v>
      </c>
      <c r="AA14" s="188">
        <v>0.9</v>
      </c>
      <c r="AB14" s="188">
        <v>1.1000000000000001</v>
      </c>
      <c r="AC14" s="188">
        <v>0.8</v>
      </c>
      <c r="AD14" s="189">
        <f t="shared" si="9"/>
        <v>0.79200000000000015</v>
      </c>
      <c r="AE14" s="192">
        <f t="shared" si="10"/>
        <v>3.251819219427043</v>
      </c>
      <c r="AF14" s="192">
        <f t="shared" si="11"/>
        <v>4.1107903339926777</v>
      </c>
      <c r="AG14" s="192">
        <f t="shared" si="12"/>
        <v>7.3626095534197207</v>
      </c>
      <c r="AH14" s="190">
        <v>104.3</v>
      </c>
      <c r="AI14" s="206">
        <v>-35</v>
      </c>
      <c r="AJ14" s="192">
        <f t="shared" si="13"/>
        <v>4.3182533324381414</v>
      </c>
      <c r="AK14" s="192">
        <f t="shared" si="14"/>
        <v>5.4589240240255759</v>
      </c>
      <c r="AL14" s="192">
        <f t="shared" si="15"/>
        <v>9.7771773564637172</v>
      </c>
      <c r="AM14" s="442"/>
    </row>
    <row r="15" spans="1:39">
      <c r="A15" s="442"/>
      <c r="B15" s="444" t="s">
        <v>244</v>
      </c>
      <c r="C15" s="184" t="s">
        <v>242</v>
      </c>
      <c r="D15" s="192">
        <v>7.2045737422983365</v>
      </c>
      <c r="E15" s="192">
        <v>5.1903918358493391</v>
      </c>
      <c r="F15" s="192">
        <f t="shared" si="0"/>
        <v>12.394965578147676</v>
      </c>
      <c r="G15" s="188">
        <v>0.9</v>
      </c>
      <c r="H15" s="188">
        <v>1.1000000000000001</v>
      </c>
      <c r="I15" s="188">
        <v>1.2</v>
      </c>
      <c r="J15" s="188">
        <f t="shared" si="1"/>
        <v>1.1880000000000002</v>
      </c>
      <c r="K15" s="192">
        <f t="shared" si="2"/>
        <v>8.5590336058504253</v>
      </c>
      <c r="L15" s="192">
        <f t="shared" si="3"/>
        <v>6.1661855009890161</v>
      </c>
      <c r="M15" s="192">
        <f t="shared" si="4"/>
        <v>14.725219106839441</v>
      </c>
      <c r="N15" s="190">
        <v>104.3</v>
      </c>
      <c r="O15" s="206">
        <v>0</v>
      </c>
      <c r="P15" s="192">
        <f t="shared" si="5"/>
        <v>17.486105656752418</v>
      </c>
      <c r="Q15" s="192">
        <f t="shared" si="6"/>
        <v>12.597516978520559</v>
      </c>
      <c r="R15" s="192">
        <f t="shared" si="7"/>
        <v>30.083622635272977</v>
      </c>
      <c r="S15" s="442"/>
      <c r="U15" s="442"/>
      <c r="V15" s="444" t="s">
        <v>244</v>
      </c>
      <c r="W15" s="184" t="s">
        <v>242</v>
      </c>
      <c r="X15" s="192">
        <v>7.2045737422983365</v>
      </c>
      <c r="Y15" s="192">
        <v>5.1903918358493391</v>
      </c>
      <c r="Z15" s="192">
        <f t="shared" si="8"/>
        <v>12.394965578147676</v>
      </c>
      <c r="AA15" s="188">
        <v>0.9</v>
      </c>
      <c r="AB15" s="188">
        <v>1.1000000000000001</v>
      </c>
      <c r="AC15" s="188">
        <v>1.2</v>
      </c>
      <c r="AD15" s="189">
        <f t="shared" si="9"/>
        <v>1.1880000000000002</v>
      </c>
      <c r="AE15" s="192">
        <f t="shared" si="10"/>
        <v>8.5590336058504253</v>
      </c>
      <c r="AF15" s="192">
        <f t="shared" si="11"/>
        <v>6.1661855009890161</v>
      </c>
      <c r="AG15" s="192">
        <f t="shared" si="12"/>
        <v>14.725219106839441</v>
      </c>
      <c r="AH15" s="190">
        <v>104.3</v>
      </c>
      <c r="AI15" s="206">
        <v>-35</v>
      </c>
      <c r="AJ15" s="192">
        <f t="shared" si="13"/>
        <v>11.365968676889072</v>
      </c>
      <c r="AK15" s="192">
        <f t="shared" si="14"/>
        <v>8.1883860360383629</v>
      </c>
      <c r="AL15" s="192">
        <f t="shared" si="15"/>
        <v>19.554354712927434</v>
      </c>
      <c r="AM15" s="442"/>
    </row>
    <row r="16" spans="1:39">
      <c r="A16" s="442"/>
      <c r="B16" s="446"/>
      <c r="C16" s="184" t="s">
        <v>245</v>
      </c>
      <c r="D16" s="192">
        <v>4.1058323477614174</v>
      </c>
      <c r="E16" s="192">
        <v>5.1903918358493391</v>
      </c>
      <c r="F16" s="192">
        <f t="shared" si="0"/>
        <v>9.2962241836107573</v>
      </c>
      <c r="G16" s="188">
        <v>0.9</v>
      </c>
      <c r="H16" s="188">
        <v>1.1000000000000001</v>
      </c>
      <c r="I16" s="188">
        <v>1.2</v>
      </c>
      <c r="J16" s="188">
        <f t="shared" si="1"/>
        <v>1.1880000000000002</v>
      </c>
      <c r="K16" s="192">
        <f t="shared" si="2"/>
        <v>4.8777288291405645</v>
      </c>
      <c r="L16" s="192">
        <f t="shared" si="3"/>
        <v>6.1661855009890161</v>
      </c>
      <c r="M16" s="192">
        <f t="shared" si="4"/>
        <v>11.043914330129581</v>
      </c>
      <c r="N16" s="190">
        <v>104.3</v>
      </c>
      <c r="O16" s="206">
        <v>0</v>
      </c>
      <c r="P16" s="192">
        <f t="shared" si="5"/>
        <v>9.9651999979341728</v>
      </c>
      <c r="Q16" s="192">
        <f t="shared" si="6"/>
        <v>12.597516978520559</v>
      </c>
      <c r="R16" s="192">
        <f t="shared" si="7"/>
        <v>22.56271697645473</v>
      </c>
      <c r="S16" s="442"/>
      <c r="U16" s="442"/>
      <c r="V16" s="446"/>
      <c r="W16" s="184" t="s">
        <v>245</v>
      </c>
      <c r="X16" s="192">
        <v>4.1058323477614174</v>
      </c>
      <c r="Y16" s="192">
        <v>5.1903918358493391</v>
      </c>
      <c r="Z16" s="192">
        <f t="shared" si="8"/>
        <v>9.2962241836107573</v>
      </c>
      <c r="AA16" s="188">
        <v>0.9</v>
      </c>
      <c r="AB16" s="188">
        <v>1.1000000000000001</v>
      </c>
      <c r="AC16" s="188">
        <v>1.2</v>
      </c>
      <c r="AD16" s="189">
        <f t="shared" si="9"/>
        <v>1.1880000000000002</v>
      </c>
      <c r="AE16" s="192">
        <f t="shared" si="10"/>
        <v>4.8777288291405645</v>
      </c>
      <c r="AF16" s="192">
        <f t="shared" si="11"/>
        <v>6.1661855009890161</v>
      </c>
      <c r="AG16" s="192">
        <f t="shared" si="12"/>
        <v>11.043914330129581</v>
      </c>
      <c r="AH16" s="190">
        <v>104.3</v>
      </c>
      <c r="AI16" s="206">
        <v>-35</v>
      </c>
      <c r="AJ16" s="192">
        <f t="shared" si="13"/>
        <v>6.477379998657212</v>
      </c>
      <c r="AK16" s="192">
        <f t="shared" si="14"/>
        <v>8.1883860360383629</v>
      </c>
      <c r="AL16" s="192">
        <f t="shared" si="15"/>
        <v>14.665766034695576</v>
      </c>
      <c r="AM16" s="442"/>
    </row>
    <row r="17" spans="1:39">
      <c r="A17" s="442"/>
      <c r="B17" s="445"/>
      <c r="C17" s="184"/>
      <c r="D17" s="192"/>
      <c r="E17" s="192"/>
      <c r="F17" s="192"/>
      <c r="G17" s="188"/>
      <c r="H17" s="188"/>
      <c r="I17" s="188"/>
      <c r="J17" s="188"/>
      <c r="K17" s="192"/>
      <c r="L17" s="192"/>
      <c r="M17" s="192"/>
      <c r="N17" s="190"/>
      <c r="O17" s="206"/>
      <c r="P17" s="188"/>
      <c r="Q17" s="188"/>
      <c r="R17" s="188"/>
      <c r="S17" s="442"/>
      <c r="U17" s="442"/>
      <c r="V17" s="445"/>
      <c r="W17" s="184"/>
      <c r="X17" s="192"/>
      <c r="Y17" s="192"/>
      <c r="Z17" s="192"/>
      <c r="AA17" s="188"/>
      <c r="AB17" s="188"/>
      <c r="AC17" s="188"/>
      <c r="AD17" s="189"/>
      <c r="AE17" s="192"/>
      <c r="AF17" s="192"/>
      <c r="AG17" s="192"/>
      <c r="AH17" s="190"/>
      <c r="AI17" s="206"/>
      <c r="AJ17" s="188"/>
      <c r="AK17" s="188"/>
      <c r="AL17" s="188"/>
      <c r="AM17" s="442"/>
    </row>
    <row r="18" spans="1:39">
      <c r="A18" s="442"/>
      <c r="B18" s="444" t="s">
        <v>246</v>
      </c>
      <c r="C18" s="184" t="s">
        <v>247</v>
      </c>
      <c r="D18" s="192">
        <v>7.2045737422983365</v>
      </c>
      <c r="E18" s="192">
        <v>5.1903918358493391</v>
      </c>
      <c r="F18" s="192">
        <f>D18+E18</f>
        <v>12.394965578147676</v>
      </c>
      <c r="G18" s="188">
        <v>0.9</v>
      </c>
      <c r="H18" s="188">
        <v>1.1000000000000001</v>
      </c>
      <c r="I18" s="188">
        <v>1</v>
      </c>
      <c r="J18" s="188">
        <f>G18*H18*I18</f>
        <v>0.9900000000000001</v>
      </c>
      <c r="K18" s="192">
        <f>J18*D18</f>
        <v>7.1325280048753541</v>
      </c>
      <c r="L18" s="192">
        <f>E18*J18</f>
        <v>5.1384879174908464</v>
      </c>
      <c r="M18" s="192">
        <f>K18+L18</f>
        <v>12.2710159223662</v>
      </c>
      <c r="N18" s="190">
        <v>104.3</v>
      </c>
      <c r="O18" s="206">
        <v>0</v>
      </c>
      <c r="P18" s="192">
        <f>(K18*(N18/100)+K18)*O18/100+(K18*(N18/100)+K18)</f>
        <v>14.571754713960349</v>
      </c>
      <c r="Q18" s="192">
        <f>(L18*(N18/100)+L18)*O18/100+(L18*(N18/100)+L18)</f>
        <v>10.497930815433799</v>
      </c>
      <c r="R18" s="192">
        <f>P18+Q18</f>
        <v>25.06968552939415</v>
      </c>
      <c r="S18" s="442"/>
      <c r="U18" s="442"/>
      <c r="V18" s="444" t="s">
        <v>246</v>
      </c>
      <c r="W18" s="184" t="s">
        <v>247</v>
      </c>
      <c r="X18" s="192">
        <v>7.2045737422983365</v>
      </c>
      <c r="Y18" s="192">
        <v>5.1903918358493391</v>
      </c>
      <c r="Z18" s="192">
        <f>X18+Y18</f>
        <v>12.394965578147676</v>
      </c>
      <c r="AA18" s="188">
        <v>0.9</v>
      </c>
      <c r="AB18" s="188">
        <v>1.1000000000000001</v>
      </c>
      <c r="AC18" s="188">
        <v>1</v>
      </c>
      <c r="AD18" s="189">
        <f>AA18*AB18*AC18</f>
        <v>0.9900000000000001</v>
      </c>
      <c r="AE18" s="192">
        <f>AD18*X18</f>
        <v>7.1325280048753541</v>
      </c>
      <c r="AF18" s="192">
        <f>Y18*AD18</f>
        <v>5.1384879174908464</v>
      </c>
      <c r="AG18" s="192">
        <f>AE18+AF18</f>
        <v>12.2710159223662</v>
      </c>
      <c r="AH18" s="190">
        <v>104.3</v>
      </c>
      <c r="AI18" s="206">
        <v>-35</v>
      </c>
      <c r="AJ18" s="192">
        <f>(AE18*(AH18/100)+AE18)*AI18/100+(AE18*(AH18/100)+AE18)</f>
        <v>9.4716405640742281</v>
      </c>
      <c r="AK18" s="192">
        <f>(AF18*(AH18/100)+AF18)*AI18/100+(AF18*(AH18/100)+AF18)</f>
        <v>6.8236550300319694</v>
      </c>
      <c r="AL18" s="192">
        <f>AJ18+AK18</f>
        <v>16.295295594106197</v>
      </c>
      <c r="AM18" s="442"/>
    </row>
    <row r="19" spans="1:39">
      <c r="A19" s="442"/>
      <c r="B19" s="445"/>
      <c r="C19" s="184"/>
      <c r="D19" s="192"/>
      <c r="E19" s="192"/>
      <c r="F19" s="192"/>
      <c r="G19" s="188"/>
      <c r="H19" s="188"/>
      <c r="I19" s="188"/>
      <c r="J19" s="188"/>
      <c r="K19" s="192"/>
      <c r="L19" s="192"/>
      <c r="M19" s="192"/>
      <c r="N19" s="190"/>
      <c r="O19" s="206"/>
      <c r="P19" s="188"/>
      <c r="Q19" s="188"/>
      <c r="R19" s="188"/>
      <c r="S19" s="442"/>
      <c r="U19" s="442"/>
      <c r="V19" s="445"/>
      <c r="W19" s="184"/>
      <c r="X19" s="192"/>
      <c r="Y19" s="192"/>
      <c r="Z19" s="192"/>
      <c r="AA19" s="188"/>
      <c r="AB19" s="188"/>
      <c r="AC19" s="188"/>
      <c r="AD19" s="189"/>
      <c r="AE19" s="192"/>
      <c r="AF19" s="192"/>
      <c r="AG19" s="192"/>
      <c r="AH19" s="190"/>
      <c r="AI19" s="206"/>
      <c r="AJ19" s="188"/>
      <c r="AK19" s="188"/>
      <c r="AL19" s="188"/>
      <c r="AM19" s="442"/>
    </row>
    <row r="20" spans="1:39">
      <c r="A20" s="442"/>
      <c r="B20" s="444" t="s">
        <v>248</v>
      </c>
      <c r="C20" s="184" t="s">
        <v>249</v>
      </c>
      <c r="D20" s="192">
        <v>7.2045737422983365</v>
      </c>
      <c r="E20" s="192">
        <v>5.1903918358493391</v>
      </c>
      <c r="F20" s="192">
        <f>D20+E20</f>
        <v>12.394965578147676</v>
      </c>
      <c r="G20" s="188">
        <v>0.9</v>
      </c>
      <c r="H20" s="188">
        <v>1.1000000000000001</v>
      </c>
      <c r="I20" s="188">
        <v>0.8</v>
      </c>
      <c r="J20" s="188">
        <f>G20*H20*I20</f>
        <v>0.79200000000000015</v>
      </c>
      <c r="K20" s="192">
        <f>J20*D20</f>
        <v>5.7060224039002838</v>
      </c>
      <c r="L20" s="192">
        <f>E20*J20</f>
        <v>4.1107903339926777</v>
      </c>
      <c r="M20" s="192">
        <f>K20+L20</f>
        <v>9.8168127378929615</v>
      </c>
      <c r="N20" s="190">
        <v>104.3</v>
      </c>
      <c r="O20" s="206">
        <v>0</v>
      </c>
      <c r="P20" s="192">
        <f>(K20*(N20/100)+K20)*O20/100+(K20*(N20/100)+K20)</f>
        <v>11.65740377116828</v>
      </c>
      <c r="Q20" s="192">
        <f>(L20*(N20/100)+L20)*O20/100+(L20*(N20/100)+L20)</f>
        <v>8.3983446523470402</v>
      </c>
      <c r="R20" s="192">
        <f>P20+Q20</f>
        <v>20.055748423515318</v>
      </c>
      <c r="S20" s="442"/>
      <c r="U20" s="442"/>
      <c r="V20" s="444" t="s">
        <v>248</v>
      </c>
      <c r="W20" s="184" t="s">
        <v>249</v>
      </c>
      <c r="X20" s="192">
        <v>7.2045737422983365</v>
      </c>
      <c r="Y20" s="192">
        <v>5.1903918358493391</v>
      </c>
      <c r="Z20" s="192">
        <f>X20+Y20</f>
        <v>12.394965578147676</v>
      </c>
      <c r="AA20" s="188">
        <v>0.9</v>
      </c>
      <c r="AB20" s="188">
        <v>1.1000000000000001</v>
      </c>
      <c r="AC20" s="188">
        <v>0.8</v>
      </c>
      <c r="AD20" s="189">
        <f>AA20*AB20*AC20</f>
        <v>0.79200000000000015</v>
      </c>
      <c r="AE20" s="192">
        <f>AD20*X20</f>
        <v>5.7060224039002838</v>
      </c>
      <c r="AF20" s="192">
        <f>Y20*AD20</f>
        <v>4.1107903339926777</v>
      </c>
      <c r="AG20" s="192">
        <f>AE20+AF20</f>
        <v>9.8168127378929615</v>
      </c>
      <c r="AH20" s="190">
        <v>104.3</v>
      </c>
      <c r="AI20" s="206">
        <v>-35</v>
      </c>
      <c r="AJ20" s="192">
        <f>(AE20*(AH20/100)+AE20)*AI20/100+(AE20*(AH20/100)+AE20)</f>
        <v>7.5773124512593819</v>
      </c>
      <c r="AK20" s="192">
        <f>(AF20*(AH20/100)+AF20)*AI20/100+(AF20*(AH20/100)+AF20)</f>
        <v>5.4589240240255759</v>
      </c>
      <c r="AL20" s="192">
        <f>AJ20+AK20</f>
        <v>13.036236475284959</v>
      </c>
      <c r="AM20" s="442"/>
    </row>
    <row r="21" spans="1:39">
      <c r="A21" s="442"/>
      <c r="B21" s="445"/>
      <c r="C21" s="184"/>
      <c r="D21" s="192"/>
      <c r="E21" s="192"/>
      <c r="F21" s="192"/>
      <c r="G21" s="188"/>
      <c r="H21" s="188"/>
      <c r="I21" s="188"/>
      <c r="J21" s="188"/>
      <c r="K21" s="192"/>
      <c r="L21" s="192"/>
      <c r="M21" s="192"/>
      <c r="N21" s="190"/>
      <c r="O21" s="206"/>
      <c r="P21" s="188"/>
      <c r="Q21" s="188"/>
      <c r="R21" s="188"/>
      <c r="S21" s="442"/>
      <c r="U21" s="442"/>
      <c r="V21" s="445"/>
      <c r="W21" s="184"/>
      <c r="X21" s="192"/>
      <c r="Y21" s="192"/>
      <c r="Z21" s="192"/>
      <c r="AA21" s="188"/>
      <c r="AB21" s="188"/>
      <c r="AC21" s="188"/>
      <c r="AD21" s="189"/>
      <c r="AE21" s="192"/>
      <c r="AF21" s="192"/>
      <c r="AG21" s="192"/>
      <c r="AH21" s="190"/>
      <c r="AI21" s="206"/>
      <c r="AJ21" s="188"/>
      <c r="AK21" s="188"/>
      <c r="AL21" s="188"/>
      <c r="AM21" s="442"/>
    </row>
    <row r="22" spans="1:39">
      <c r="A22" s="443"/>
      <c r="B22" s="198" t="s">
        <v>250</v>
      </c>
      <c r="C22" s="206" t="s">
        <v>251</v>
      </c>
      <c r="D22" s="192">
        <v>7.2045737422983365</v>
      </c>
      <c r="E22" s="192">
        <v>5.1903918358493391</v>
      </c>
      <c r="F22" s="192">
        <f t="shared" ref="F22:F28" si="16">D22+E22</f>
        <v>12.394965578147676</v>
      </c>
      <c r="G22" s="188">
        <v>0.9</v>
      </c>
      <c r="H22" s="188">
        <v>1.1000000000000001</v>
      </c>
      <c r="I22" s="188">
        <v>0.9</v>
      </c>
      <c r="J22" s="188">
        <f t="shared" ref="J22:J28" si="17">G22*H22*I22</f>
        <v>0.89100000000000013</v>
      </c>
      <c r="K22" s="192">
        <f t="shared" ref="K22:K28" si="18">J22*D22</f>
        <v>6.4192752043878185</v>
      </c>
      <c r="L22" s="192">
        <f t="shared" ref="L22:L28" si="19">E22*J22</f>
        <v>4.6246391257417621</v>
      </c>
      <c r="M22" s="192">
        <f t="shared" ref="M22:M28" si="20">K22+L22</f>
        <v>11.043914330129581</v>
      </c>
      <c r="N22" s="190">
        <v>104.3</v>
      </c>
      <c r="O22" s="206">
        <v>0</v>
      </c>
      <c r="P22" s="192">
        <f t="shared" ref="P22:P28" si="21">(K22*(N22/100)+K22)*O22/100+(K22*(N22/100)+K22)</f>
        <v>13.114579242564313</v>
      </c>
      <c r="Q22" s="192">
        <f t="shared" ref="Q22:Q28" si="22">(L22*(N22/100)+L22)*O22/100+(L22*(N22/100)+L22)</f>
        <v>9.4481377338904196</v>
      </c>
      <c r="R22" s="192">
        <f t="shared" ref="R22:R28" si="23">P22+Q22</f>
        <v>22.56271697645473</v>
      </c>
      <c r="S22" s="443"/>
      <c r="U22" s="443"/>
      <c r="V22" s="198" t="s">
        <v>250</v>
      </c>
      <c r="W22" s="206" t="s">
        <v>251</v>
      </c>
      <c r="X22" s="192">
        <v>7.2045737422983365</v>
      </c>
      <c r="Y22" s="192">
        <v>5.1903918358493391</v>
      </c>
      <c r="Z22" s="192">
        <f>X22+Y22</f>
        <v>12.394965578147676</v>
      </c>
      <c r="AA22" s="188">
        <v>0.9</v>
      </c>
      <c r="AB22" s="188">
        <v>1.1000000000000001</v>
      </c>
      <c r="AC22" s="188">
        <v>0.9</v>
      </c>
      <c r="AD22" s="189">
        <f>AA22*AB22*AC22</f>
        <v>0.89100000000000013</v>
      </c>
      <c r="AE22" s="192">
        <f>AD22*X22</f>
        <v>6.4192752043878185</v>
      </c>
      <c r="AF22" s="192">
        <f>Y22*AD22</f>
        <v>4.6246391257417621</v>
      </c>
      <c r="AG22" s="192">
        <f>AE22+AF22</f>
        <v>11.043914330129581</v>
      </c>
      <c r="AH22" s="190">
        <v>104.3</v>
      </c>
      <c r="AI22" s="206">
        <v>-35</v>
      </c>
      <c r="AJ22" s="192">
        <f>(AE22*(AH22/100)+AE22)*AI22/100+(AE22*(AH22/100)+AE22)</f>
        <v>8.5244765076668028</v>
      </c>
      <c r="AK22" s="192">
        <f>(AF22*(AH22/100)+AF22)*AI22/100+(AF22*(AH22/100)+AF22)</f>
        <v>6.1412895270287731</v>
      </c>
      <c r="AL22" s="192">
        <f>AJ22+AK22</f>
        <v>14.665766034695576</v>
      </c>
      <c r="AM22" s="443"/>
    </row>
    <row r="23" spans="1:39">
      <c r="A23" s="454" t="s">
        <v>252</v>
      </c>
      <c r="B23" s="444" t="s">
        <v>237</v>
      </c>
      <c r="C23" s="206" t="s">
        <v>253</v>
      </c>
      <c r="D23" s="192">
        <v>14.486616019460095</v>
      </c>
      <c r="E23" s="192">
        <v>9.8385039276547168</v>
      </c>
      <c r="F23" s="192">
        <f t="shared" si="16"/>
        <v>24.325119947114814</v>
      </c>
      <c r="G23" s="188">
        <v>0.9</v>
      </c>
      <c r="H23" s="188">
        <v>1.1000000000000001</v>
      </c>
      <c r="I23" s="188">
        <v>0.8</v>
      </c>
      <c r="J23" s="188">
        <f t="shared" si="17"/>
        <v>0.79200000000000015</v>
      </c>
      <c r="K23" s="192">
        <f t="shared" si="18"/>
        <v>11.473399887412398</v>
      </c>
      <c r="L23" s="192">
        <f t="shared" si="19"/>
        <v>7.7920951107025376</v>
      </c>
      <c r="M23" s="192">
        <f t="shared" si="20"/>
        <v>19.265494998114935</v>
      </c>
      <c r="N23" s="190">
        <v>104.3</v>
      </c>
      <c r="O23" s="206">
        <v>0</v>
      </c>
      <c r="P23" s="192">
        <f t="shared" si="21"/>
        <v>23.440155969983529</v>
      </c>
      <c r="Q23" s="192">
        <f t="shared" si="22"/>
        <v>15.919250311165285</v>
      </c>
      <c r="R23" s="192">
        <f t="shared" si="23"/>
        <v>39.359406281148814</v>
      </c>
      <c r="S23" s="441" t="s">
        <v>254</v>
      </c>
      <c r="AE23" s="217"/>
      <c r="AF23" s="217"/>
      <c r="AG23" s="217"/>
    </row>
    <row r="24" spans="1:39">
      <c r="A24" s="442"/>
      <c r="B24" s="445"/>
      <c r="C24" s="206" t="s">
        <v>255</v>
      </c>
      <c r="D24" s="192">
        <v>7.2045737422983365</v>
      </c>
      <c r="E24" s="192">
        <v>9.8385039276547168</v>
      </c>
      <c r="F24" s="192">
        <f t="shared" si="16"/>
        <v>17.043077669953053</v>
      </c>
      <c r="G24" s="188">
        <v>0.9</v>
      </c>
      <c r="H24" s="188">
        <v>1.1000000000000001</v>
      </c>
      <c r="I24" s="188">
        <v>0.8</v>
      </c>
      <c r="J24" s="188">
        <f t="shared" si="17"/>
        <v>0.79200000000000015</v>
      </c>
      <c r="K24" s="192">
        <f t="shared" si="18"/>
        <v>5.7060224039002838</v>
      </c>
      <c r="L24" s="192">
        <f t="shared" si="19"/>
        <v>7.7920951107025376</v>
      </c>
      <c r="M24" s="192">
        <f t="shared" si="20"/>
        <v>13.498117514602821</v>
      </c>
      <c r="N24" s="190">
        <v>104.3</v>
      </c>
      <c r="O24" s="206">
        <v>0</v>
      </c>
      <c r="P24" s="192">
        <f t="shared" si="21"/>
        <v>11.65740377116828</v>
      </c>
      <c r="Q24" s="192">
        <f t="shared" si="22"/>
        <v>15.919250311165285</v>
      </c>
      <c r="R24" s="192">
        <f t="shared" si="23"/>
        <v>27.576654082333565</v>
      </c>
      <c r="S24" s="442"/>
    </row>
    <row r="25" spans="1:39">
      <c r="A25" s="442"/>
      <c r="B25" s="444" t="s">
        <v>241</v>
      </c>
      <c r="C25" s="206" t="s">
        <v>256</v>
      </c>
      <c r="D25" s="192">
        <v>23.782840203070855</v>
      </c>
      <c r="E25" s="192">
        <v>9.8385039276547168</v>
      </c>
      <c r="F25" s="192">
        <f t="shared" si="16"/>
        <v>33.621344130725575</v>
      </c>
      <c r="G25" s="188">
        <v>0.9</v>
      </c>
      <c r="H25" s="188">
        <v>1.1000000000000001</v>
      </c>
      <c r="I25" s="188">
        <v>0.7</v>
      </c>
      <c r="J25" s="188">
        <f t="shared" si="17"/>
        <v>0.69300000000000006</v>
      </c>
      <c r="K25" s="192">
        <f t="shared" si="18"/>
        <v>16.481508260728102</v>
      </c>
      <c r="L25" s="192">
        <f t="shared" si="19"/>
        <v>6.8180832218647192</v>
      </c>
      <c r="M25" s="192">
        <f t="shared" si="20"/>
        <v>23.29959148259282</v>
      </c>
      <c r="N25" s="190">
        <v>104.3</v>
      </c>
      <c r="O25" s="206">
        <v>0</v>
      </c>
      <c r="P25" s="192">
        <f t="shared" si="21"/>
        <v>33.671721376667513</v>
      </c>
      <c r="Q25" s="192">
        <f t="shared" si="22"/>
        <v>13.929344022269621</v>
      </c>
      <c r="R25" s="192">
        <f t="shared" si="23"/>
        <v>47.601065398937138</v>
      </c>
      <c r="S25" s="442"/>
    </row>
    <row r="26" spans="1:39">
      <c r="A26" s="442"/>
      <c r="B26" s="445"/>
      <c r="C26" s="206" t="s">
        <v>257</v>
      </c>
      <c r="D26" s="192">
        <v>14.486616019460095</v>
      </c>
      <c r="E26" s="192">
        <v>9.8385039276547168</v>
      </c>
      <c r="F26" s="192">
        <f t="shared" si="16"/>
        <v>24.325119947114814</v>
      </c>
      <c r="G26" s="188">
        <v>0.9</v>
      </c>
      <c r="H26" s="188">
        <v>1.1000000000000001</v>
      </c>
      <c r="I26" s="188">
        <v>0.7</v>
      </c>
      <c r="J26" s="188">
        <f t="shared" si="17"/>
        <v>0.69300000000000006</v>
      </c>
      <c r="K26" s="192">
        <f t="shared" si="18"/>
        <v>10.039224901485847</v>
      </c>
      <c r="L26" s="192">
        <f t="shared" si="19"/>
        <v>6.8180832218647192</v>
      </c>
      <c r="M26" s="192">
        <f t="shared" si="20"/>
        <v>16.857308123350567</v>
      </c>
      <c r="N26" s="190">
        <v>104.3</v>
      </c>
      <c r="O26" s="206">
        <v>0</v>
      </c>
      <c r="P26" s="192">
        <f t="shared" si="21"/>
        <v>20.510136473735585</v>
      </c>
      <c r="Q26" s="192">
        <f t="shared" si="22"/>
        <v>13.929344022269621</v>
      </c>
      <c r="R26" s="192">
        <f t="shared" si="23"/>
        <v>34.439480496005203</v>
      </c>
      <c r="S26" s="442"/>
    </row>
    <row r="27" spans="1:39">
      <c r="A27" s="442"/>
      <c r="B27" s="444" t="s">
        <v>244</v>
      </c>
      <c r="C27" s="206" t="s">
        <v>256</v>
      </c>
      <c r="D27" s="192">
        <v>23.782840203070855</v>
      </c>
      <c r="E27" s="192">
        <v>9.8385039276547168</v>
      </c>
      <c r="F27" s="192">
        <f t="shared" si="16"/>
        <v>33.621344130725575</v>
      </c>
      <c r="G27" s="188">
        <v>0.9</v>
      </c>
      <c r="H27" s="188">
        <v>1.1000000000000001</v>
      </c>
      <c r="I27" s="188">
        <v>0.8</v>
      </c>
      <c r="J27" s="188">
        <f t="shared" si="17"/>
        <v>0.79200000000000015</v>
      </c>
      <c r="K27" s="192">
        <f t="shared" si="18"/>
        <v>18.836009440832122</v>
      </c>
      <c r="L27" s="192">
        <f t="shared" si="19"/>
        <v>7.7920951107025376</v>
      </c>
      <c r="M27" s="192">
        <f t="shared" si="20"/>
        <v>26.628104551534658</v>
      </c>
      <c r="N27" s="190">
        <v>104.3</v>
      </c>
      <c r="O27" s="206">
        <v>0</v>
      </c>
      <c r="P27" s="192">
        <f t="shared" si="21"/>
        <v>38.481967287620023</v>
      </c>
      <c r="Q27" s="192">
        <f t="shared" si="22"/>
        <v>15.919250311165285</v>
      </c>
      <c r="R27" s="192">
        <f t="shared" si="23"/>
        <v>54.401217598785308</v>
      </c>
      <c r="S27" s="442"/>
    </row>
    <row r="28" spans="1:39">
      <c r="A28" s="442"/>
      <c r="B28" s="446"/>
      <c r="C28" s="206" t="s">
        <v>257</v>
      </c>
      <c r="D28" s="192">
        <v>14.486616019460095</v>
      </c>
      <c r="E28" s="192">
        <v>9.8385039276547168</v>
      </c>
      <c r="F28" s="192">
        <f t="shared" si="16"/>
        <v>24.325119947114814</v>
      </c>
      <c r="G28" s="188">
        <v>0.9</v>
      </c>
      <c r="H28" s="188">
        <v>1.1000000000000001</v>
      </c>
      <c r="I28" s="188">
        <v>0.8</v>
      </c>
      <c r="J28" s="188">
        <f t="shared" si="17"/>
        <v>0.79200000000000015</v>
      </c>
      <c r="K28" s="192">
        <f t="shared" si="18"/>
        <v>11.473399887412398</v>
      </c>
      <c r="L28" s="192">
        <f t="shared" si="19"/>
        <v>7.7920951107025376</v>
      </c>
      <c r="M28" s="192">
        <f t="shared" si="20"/>
        <v>19.265494998114935</v>
      </c>
      <c r="N28" s="190">
        <v>104.3</v>
      </c>
      <c r="O28" s="206">
        <v>0</v>
      </c>
      <c r="P28" s="192">
        <f t="shared" si="21"/>
        <v>23.440155969983529</v>
      </c>
      <c r="Q28" s="192">
        <f t="shared" si="22"/>
        <v>15.919250311165285</v>
      </c>
      <c r="R28" s="192">
        <f t="shared" si="23"/>
        <v>39.359406281148814</v>
      </c>
      <c r="S28" s="442"/>
    </row>
    <row r="29" spans="1:39">
      <c r="A29" s="442"/>
      <c r="B29" s="445"/>
      <c r="C29" s="206"/>
      <c r="D29" s="192"/>
      <c r="E29" s="192"/>
      <c r="F29" s="192"/>
      <c r="G29" s="188"/>
      <c r="H29" s="188"/>
      <c r="I29" s="188"/>
      <c r="J29" s="188"/>
      <c r="K29" s="192"/>
      <c r="L29" s="192"/>
      <c r="M29" s="192"/>
      <c r="N29" s="190"/>
      <c r="O29" s="206"/>
      <c r="P29" s="188"/>
      <c r="Q29" s="188"/>
      <c r="R29" s="188"/>
      <c r="S29" s="442"/>
    </row>
    <row r="30" spans="1:39">
      <c r="A30" s="442"/>
      <c r="B30" s="444" t="s">
        <v>246</v>
      </c>
      <c r="C30" s="206" t="s">
        <v>249</v>
      </c>
      <c r="D30" s="192">
        <v>23.782840203070855</v>
      </c>
      <c r="E30" s="192">
        <v>9.8385039276547168</v>
      </c>
      <c r="F30" s="192">
        <f>D30+E30</f>
        <v>33.621344130725575</v>
      </c>
      <c r="G30" s="188">
        <v>0.9</v>
      </c>
      <c r="H30" s="188">
        <v>1.1000000000000001</v>
      </c>
      <c r="I30" s="188">
        <v>1</v>
      </c>
      <c r="J30" s="188">
        <f>G30*H30*I30</f>
        <v>0.9900000000000001</v>
      </c>
      <c r="K30" s="192">
        <f>J30*D30</f>
        <v>23.545011801040147</v>
      </c>
      <c r="L30" s="192">
        <f>E30*J30</f>
        <v>9.74011888837817</v>
      </c>
      <c r="M30" s="192">
        <f>K30+L30</f>
        <v>33.285130689418317</v>
      </c>
      <c r="N30" s="190">
        <v>104.3</v>
      </c>
      <c r="O30" s="206">
        <v>0</v>
      </c>
      <c r="P30" s="192">
        <f>(K30*(N30/100)+K30)*O30/100+(K30*(N30/100)+K30)</f>
        <v>48.102459109525014</v>
      </c>
      <c r="Q30" s="192">
        <f>(L30*(N30/100)+L30)*O30/100+(L30*(N30/100)+L30)</f>
        <v>19.8990628889566</v>
      </c>
      <c r="R30" s="192">
        <f>P30+Q30</f>
        <v>68.001521998481621</v>
      </c>
      <c r="S30" s="442"/>
    </row>
    <row r="31" spans="1:39">
      <c r="A31" s="442"/>
      <c r="B31" s="445"/>
      <c r="C31" s="206"/>
      <c r="D31" s="192"/>
      <c r="E31" s="192"/>
      <c r="F31" s="192"/>
      <c r="G31" s="188"/>
      <c r="H31" s="188"/>
      <c r="I31" s="188"/>
      <c r="J31" s="188"/>
      <c r="K31" s="192"/>
      <c r="L31" s="192"/>
      <c r="M31" s="192"/>
      <c r="N31" s="190"/>
      <c r="O31" s="206"/>
      <c r="P31" s="188"/>
      <c r="Q31" s="188"/>
      <c r="R31" s="188"/>
      <c r="S31" s="442"/>
    </row>
    <row r="32" spans="1:39">
      <c r="A32" s="442"/>
      <c r="B32" s="444" t="s">
        <v>248</v>
      </c>
      <c r="C32" s="206" t="s">
        <v>249</v>
      </c>
      <c r="D32" s="192">
        <v>23.782840203070855</v>
      </c>
      <c r="E32" s="192">
        <v>9.8385039276547168</v>
      </c>
      <c r="F32" s="192">
        <f>D32+E32</f>
        <v>33.621344130725575</v>
      </c>
      <c r="G32" s="188">
        <v>0.9</v>
      </c>
      <c r="H32" s="188">
        <v>1.1000000000000001</v>
      </c>
      <c r="I32" s="188">
        <v>1.2</v>
      </c>
      <c r="J32" s="188">
        <f>G32*H32*I32</f>
        <v>1.1880000000000002</v>
      </c>
      <c r="K32" s="192">
        <f>J32*D32</f>
        <v>28.254014161248179</v>
      </c>
      <c r="L32" s="192">
        <f>E32*J32</f>
        <v>11.688142666053805</v>
      </c>
      <c r="M32" s="192">
        <f>K32+L32</f>
        <v>39.942156827301986</v>
      </c>
      <c r="N32" s="190">
        <v>104.3</v>
      </c>
      <c r="O32" s="206">
        <v>0</v>
      </c>
      <c r="P32" s="192">
        <f>(K32*(N32/100)+K32)*O32/100+(K32*(N32/100)+K32)</f>
        <v>57.722950931430027</v>
      </c>
      <c r="Q32" s="192">
        <f>(L32*(N32/100)+L32)*O32/100+(L32*(N32/100)+L32)</f>
        <v>23.878875466747921</v>
      </c>
      <c r="R32" s="192">
        <f>P32+Q32</f>
        <v>81.601826398177948</v>
      </c>
      <c r="S32" s="442"/>
    </row>
    <row r="33" spans="1:19">
      <c r="A33" s="442"/>
      <c r="B33" s="445"/>
      <c r="C33" s="206"/>
      <c r="D33" s="192"/>
      <c r="E33" s="192"/>
      <c r="F33" s="192"/>
      <c r="G33" s="188"/>
      <c r="H33" s="188"/>
      <c r="I33" s="188"/>
      <c r="J33" s="188"/>
      <c r="K33" s="192"/>
      <c r="L33" s="192"/>
      <c r="M33" s="192"/>
      <c r="N33" s="190"/>
      <c r="O33" s="206"/>
      <c r="P33" s="188"/>
      <c r="Q33" s="188"/>
      <c r="R33" s="188"/>
      <c r="S33" s="442"/>
    </row>
    <row r="34" spans="1:19">
      <c r="A34" s="443"/>
      <c r="B34" s="198" t="s">
        <v>250</v>
      </c>
      <c r="C34" s="206" t="s">
        <v>251</v>
      </c>
      <c r="D34" s="192">
        <v>23.782840203070855</v>
      </c>
      <c r="E34" s="192">
        <v>9.8385039276547168</v>
      </c>
      <c r="F34" s="192">
        <f t="shared" ref="F34:F40" si="24">D34+E34</f>
        <v>33.621344130725575</v>
      </c>
      <c r="G34" s="188">
        <v>0.9</v>
      </c>
      <c r="H34" s="188">
        <v>1.1000000000000001</v>
      </c>
      <c r="I34" s="188">
        <v>0.9</v>
      </c>
      <c r="J34" s="188">
        <f t="shared" ref="J34:J40" si="25">G34*H34*I34</f>
        <v>0.89100000000000013</v>
      </c>
      <c r="K34" s="192">
        <f t="shared" ref="K34:K40" si="26">J34*D34</f>
        <v>21.190510620936134</v>
      </c>
      <c r="L34" s="192">
        <f t="shared" ref="L34:L40" si="27">E34*J34</f>
        <v>8.7661069995403533</v>
      </c>
      <c r="M34" s="192">
        <f t="shared" ref="M34:M40" si="28">K34+L34</f>
        <v>29.956617620476486</v>
      </c>
      <c r="N34" s="190">
        <v>104.3</v>
      </c>
      <c r="O34" s="206">
        <v>0</v>
      </c>
      <c r="P34" s="192">
        <f t="shared" ref="P34:P40" si="29">(K34*(N34/100)+K34)*O34/100+(K34*(N34/100)+K34)</f>
        <v>43.292213198572526</v>
      </c>
      <c r="Q34" s="192">
        <f t="shared" ref="Q34:Q40" si="30">(L34*(N34/100)+L34)*O34/100+(L34*(N34/100)+L34)</f>
        <v>17.909156600060939</v>
      </c>
      <c r="R34" s="192">
        <f t="shared" ref="R34:R40" si="31">P34+Q34</f>
        <v>61.201369798633465</v>
      </c>
      <c r="S34" s="442"/>
    </row>
    <row r="35" spans="1:19">
      <c r="A35" s="454" t="s">
        <v>258</v>
      </c>
      <c r="B35" s="444" t="s">
        <v>237</v>
      </c>
      <c r="C35" s="206" t="s">
        <v>259</v>
      </c>
      <c r="D35" s="192">
        <v>14.486616019460095</v>
      </c>
      <c r="E35" s="192">
        <v>9.8385039276547168</v>
      </c>
      <c r="F35" s="192">
        <f t="shared" si="24"/>
        <v>24.325119947114814</v>
      </c>
      <c r="G35" s="188">
        <v>0.9</v>
      </c>
      <c r="H35" s="188">
        <v>1.1000000000000001</v>
      </c>
      <c r="I35" s="188">
        <v>0.9</v>
      </c>
      <c r="J35" s="188">
        <f t="shared" si="25"/>
        <v>0.89100000000000013</v>
      </c>
      <c r="K35" s="192">
        <f t="shared" si="26"/>
        <v>12.907574873338946</v>
      </c>
      <c r="L35" s="192">
        <f t="shared" si="27"/>
        <v>8.7661069995403533</v>
      </c>
      <c r="M35" s="192">
        <f t="shared" si="28"/>
        <v>21.6736818728793</v>
      </c>
      <c r="N35" s="190">
        <v>104.3</v>
      </c>
      <c r="O35" s="206">
        <v>0</v>
      </c>
      <c r="P35" s="192">
        <f t="shared" si="29"/>
        <v>26.370175466231466</v>
      </c>
      <c r="Q35" s="192">
        <f t="shared" si="30"/>
        <v>17.909156600060939</v>
      </c>
      <c r="R35" s="192">
        <f t="shared" si="31"/>
        <v>44.279332066292405</v>
      </c>
      <c r="S35" s="442"/>
    </row>
    <row r="36" spans="1:19">
      <c r="A36" s="442"/>
      <c r="B36" s="445"/>
      <c r="C36" s="206" t="s">
        <v>260</v>
      </c>
      <c r="D36" s="192">
        <v>7.2045737422983365</v>
      </c>
      <c r="E36" s="192">
        <v>9.8385039276547168</v>
      </c>
      <c r="F36" s="192">
        <f t="shared" si="24"/>
        <v>17.043077669953053</v>
      </c>
      <c r="G36" s="188">
        <v>0.9</v>
      </c>
      <c r="H36" s="188">
        <v>1.1000000000000001</v>
      </c>
      <c r="I36" s="188">
        <v>0.9</v>
      </c>
      <c r="J36" s="188">
        <f t="shared" si="25"/>
        <v>0.89100000000000013</v>
      </c>
      <c r="K36" s="192">
        <f t="shared" si="26"/>
        <v>6.4192752043878185</v>
      </c>
      <c r="L36" s="192">
        <f t="shared" si="27"/>
        <v>8.7661069995403533</v>
      </c>
      <c r="M36" s="192">
        <f t="shared" si="28"/>
        <v>15.185382203928171</v>
      </c>
      <c r="N36" s="190">
        <v>104.3</v>
      </c>
      <c r="O36" s="206">
        <v>0</v>
      </c>
      <c r="P36" s="192">
        <f t="shared" si="29"/>
        <v>13.114579242564313</v>
      </c>
      <c r="Q36" s="192">
        <f t="shared" si="30"/>
        <v>17.909156600060939</v>
      </c>
      <c r="R36" s="192">
        <f t="shared" si="31"/>
        <v>31.02373584262525</v>
      </c>
      <c r="S36" s="442"/>
    </row>
    <row r="37" spans="1:19">
      <c r="A37" s="442"/>
      <c r="B37" s="444" t="s">
        <v>241</v>
      </c>
      <c r="C37" s="206" t="s">
        <v>242</v>
      </c>
      <c r="D37" s="192">
        <v>23.782840203070855</v>
      </c>
      <c r="E37" s="192">
        <v>9.8385039276547168</v>
      </c>
      <c r="F37" s="192">
        <f t="shared" si="24"/>
        <v>33.621344130725575</v>
      </c>
      <c r="G37" s="188">
        <v>0.9</v>
      </c>
      <c r="H37" s="188">
        <v>1.1000000000000001</v>
      </c>
      <c r="I37" s="188">
        <v>0.8</v>
      </c>
      <c r="J37" s="188">
        <f t="shared" si="25"/>
        <v>0.79200000000000015</v>
      </c>
      <c r="K37" s="192">
        <f t="shared" si="26"/>
        <v>18.836009440832122</v>
      </c>
      <c r="L37" s="192">
        <f t="shared" si="27"/>
        <v>7.7920951107025376</v>
      </c>
      <c r="M37" s="192">
        <f t="shared" si="28"/>
        <v>26.628104551534658</v>
      </c>
      <c r="N37" s="190">
        <v>104.3</v>
      </c>
      <c r="O37" s="206">
        <v>0</v>
      </c>
      <c r="P37" s="192">
        <f t="shared" si="29"/>
        <v>38.481967287620023</v>
      </c>
      <c r="Q37" s="192">
        <f t="shared" si="30"/>
        <v>15.919250311165285</v>
      </c>
      <c r="R37" s="192">
        <f t="shared" si="31"/>
        <v>54.401217598785308</v>
      </c>
      <c r="S37" s="442"/>
    </row>
    <row r="38" spans="1:19">
      <c r="A38" s="442"/>
      <c r="B38" s="445"/>
      <c r="C38" s="206" t="s">
        <v>243</v>
      </c>
      <c r="D38" s="192">
        <v>14.486616019460095</v>
      </c>
      <c r="E38" s="192">
        <v>9.8385039276547168</v>
      </c>
      <c r="F38" s="192">
        <f t="shared" si="24"/>
        <v>24.325119947114814</v>
      </c>
      <c r="G38" s="188">
        <v>0.9</v>
      </c>
      <c r="H38" s="188">
        <v>1.1000000000000001</v>
      </c>
      <c r="I38" s="188">
        <v>0.8</v>
      </c>
      <c r="J38" s="188">
        <f t="shared" si="25"/>
        <v>0.79200000000000015</v>
      </c>
      <c r="K38" s="192">
        <f t="shared" si="26"/>
        <v>11.473399887412398</v>
      </c>
      <c r="L38" s="192">
        <f t="shared" si="27"/>
        <v>7.7920951107025376</v>
      </c>
      <c r="M38" s="192">
        <f t="shared" si="28"/>
        <v>19.265494998114935</v>
      </c>
      <c r="N38" s="190">
        <v>104.3</v>
      </c>
      <c r="O38" s="206">
        <v>0</v>
      </c>
      <c r="P38" s="192">
        <f t="shared" si="29"/>
        <v>23.440155969983529</v>
      </c>
      <c r="Q38" s="192">
        <f t="shared" si="30"/>
        <v>15.919250311165285</v>
      </c>
      <c r="R38" s="192">
        <f t="shared" si="31"/>
        <v>39.359406281148814</v>
      </c>
      <c r="S38" s="442"/>
    </row>
    <row r="39" spans="1:19">
      <c r="A39" s="442"/>
      <c r="B39" s="444" t="s">
        <v>244</v>
      </c>
      <c r="C39" s="206" t="s">
        <v>242</v>
      </c>
      <c r="D39" s="192">
        <v>23.782840203070855</v>
      </c>
      <c r="E39" s="192">
        <v>9.8385039276547168</v>
      </c>
      <c r="F39" s="192">
        <f t="shared" si="24"/>
        <v>33.621344130725575</v>
      </c>
      <c r="G39" s="188">
        <v>0.9</v>
      </c>
      <c r="H39" s="188">
        <v>1.1000000000000001</v>
      </c>
      <c r="I39" s="188">
        <v>1.2</v>
      </c>
      <c r="J39" s="188">
        <f t="shared" si="25"/>
        <v>1.1880000000000002</v>
      </c>
      <c r="K39" s="192">
        <f t="shared" si="26"/>
        <v>28.254014161248179</v>
      </c>
      <c r="L39" s="192">
        <f t="shared" si="27"/>
        <v>11.688142666053805</v>
      </c>
      <c r="M39" s="192">
        <f t="shared" si="28"/>
        <v>39.942156827301986</v>
      </c>
      <c r="N39" s="190">
        <v>104.3</v>
      </c>
      <c r="O39" s="206">
        <v>0</v>
      </c>
      <c r="P39" s="192">
        <f t="shared" si="29"/>
        <v>57.722950931430027</v>
      </c>
      <c r="Q39" s="192">
        <f t="shared" si="30"/>
        <v>23.878875466747921</v>
      </c>
      <c r="R39" s="192">
        <f t="shared" si="31"/>
        <v>81.601826398177948</v>
      </c>
      <c r="S39" s="442"/>
    </row>
    <row r="40" spans="1:19">
      <c r="A40" s="442"/>
      <c r="B40" s="446"/>
      <c r="C40" s="206" t="s">
        <v>243</v>
      </c>
      <c r="D40" s="192">
        <v>14.486616019460095</v>
      </c>
      <c r="E40" s="192">
        <v>9.8385039276547168</v>
      </c>
      <c r="F40" s="192">
        <f t="shared" si="24"/>
        <v>24.325119947114814</v>
      </c>
      <c r="G40" s="188">
        <v>0.9</v>
      </c>
      <c r="H40" s="188">
        <v>1.1000000000000001</v>
      </c>
      <c r="I40" s="188">
        <v>1.2</v>
      </c>
      <c r="J40" s="188">
        <f t="shared" si="25"/>
        <v>1.1880000000000002</v>
      </c>
      <c r="K40" s="192">
        <f t="shared" si="26"/>
        <v>17.210099831118598</v>
      </c>
      <c r="L40" s="192">
        <f t="shared" si="27"/>
        <v>11.688142666053805</v>
      </c>
      <c r="M40" s="192">
        <f t="shared" si="28"/>
        <v>28.898242497172404</v>
      </c>
      <c r="N40" s="190">
        <v>104.3</v>
      </c>
      <c r="O40" s="206">
        <v>0</v>
      </c>
      <c r="P40" s="192">
        <f t="shared" si="29"/>
        <v>35.160233954975297</v>
      </c>
      <c r="Q40" s="192">
        <f t="shared" si="30"/>
        <v>23.878875466747921</v>
      </c>
      <c r="R40" s="192">
        <f t="shared" si="31"/>
        <v>59.039109421723218</v>
      </c>
      <c r="S40" s="442"/>
    </row>
    <row r="41" spans="1:19">
      <c r="A41" s="442"/>
      <c r="B41" s="445"/>
      <c r="C41" s="206"/>
      <c r="D41" s="192"/>
      <c r="E41" s="192"/>
      <c r="F41" s="192"/>
      <c r="G41" s="188"/>
      <c r="H41" s="188"/>
      <c r="I41" s="188"/>
      <c r="J41" s="188"/>
      <c r="K41" s="192"/>
      <c r="L41" s="192"/>
      <c r="M41" s="192"/>
      <c r="N41" s="190"/>
      <c r="O41" s="206"/>
      <c r="P41" s="188"/>
      <c r="Q41" s="188"/>
      <c r="R41" s="188"/>
      <c r="S41" s="442"/>
    </row>
    <row r="42" spans="1:19">
      <c r="A42" s="442"/>
      <c r="B42" s="444" t="s">
        <v>246</v>
      </c>
      <c r="C42" s="206" t="s">
        <v>247</v>
      </c>
      <c r="D42" s="192">
        <v>23.782840203070855</v>
      </c>
      <c r="E42" s="192">
        <v>9.8385039276547168</v>
      </c>
      <c r="F42" s="192">
        <f>D42+E42</f>
        <v>33.621344130725575</v>
      </c>
      <c r="G42" s="188">
        <v>0.9</v>
      </c>
      <c r="H42" s="188">
        <v>1.1000000000000001</v>
      </c>
      <c r="I42" s="188">
        <v>1</v>
      </c>
      <c r="J42" s="188">
        <f>G42*H42*I42</f>
        <v>0.9900000000000001</v>
      </c>
      <c r="K42" s="192">
        <f>J42*D42</f>
        <v>23.545011801040147</v>
      </c>
      <c r="L42" s="192">
        <f>E42*J42</f>
        <v>9.74011888837817</v>
      </c>
      <c r="M42" s="192">
        <f>K42+L42</f>
        <v>33.285130689418317</v>
      </c>
      <c r="N42" s="190">
        <v>104.3</v>
      </c>
      <c r="O42" s="206">
        <v>0</v>
      </c>
      <c r="P42" s="192">
        <f>(K42*(N42/100)+K42)*O42/100+(K42*(N42/100)+K42)</f>
        <v>48.102459109525014</v>
      </c>
      <c r="Q42" s="192">
        <f>(L42*(N42/100)+L42)*O42/100+(L42*(N42/100)+L42)</f>
        <v>19.8990628889566</v>
      </c>
      <c r="R42" s="192">
        <f>P42+Q42</f>
        <v>68.001521998481621</v>
      </c>
      <c r="S42" s="442"/>
    </row>
    <row r="43" spans="1:19">
      <c r="A43" s="442"/>
      <c r="B43" s="445"/>
      <c r="C43" s="206"/>
      <c r="D43" s="192"/>
      <c r="E43" s="192"/>
      <c r="F43" s="192"/>
      <c r="G43" s="188"/>
      <c r="H43" s="188"/>
      <c r="I43" s="188"/>
      <c r="J43" s="188"/>
      <c r="K43" s="192"/>
      <c r="L43" s="192"/>
      <c r="M43" s="192"/>
      <c r="N43" s="190"/>
      <c r="O43" s="206"/>
      <c r="P43" s="188"/>
      <c r="Q43" s="192"/>
      <c r="R43" s="188"/>
      <c r="S43" s="442"/>
    </row>
    <row r="44" spans="1:19">
      <c r="A44" s="442"/>
      <c r="B44" s="444" t="s">
        <v>248</v>
      </c>
      <c r="C44" s="206" t="s">
        <v>247</v>
      </c>
      <c r="D44" s="192">
        <v>23.782840203070855</v>
      </c>
      <c r="E44" s="192">
        <v>9.8385039276547168</v>
      </c>
      <c r="F44" s="192">
        <f>D44+E44</f>
        <v>33.621344130725575</v>
      </c>
      <c r="G44" s="188">
        <v>0.9</v>
      </c>
      <c r="H44" s="188">
        <v>1.1000000000000001</v>
      </c>
      <c r="I44" s="188">
        <v>1.2</v>
      </c>
      <c r="J44" s="188">
        <f>G44*H44*I44</f>
        <v>1.1880000000000002</v>
      </c>
      <c r="K44" s="192">
        <f>J44*D44</f>
        <v>28.254014161248179</v>
      </c>
      <c r="L44" s="192">
        <f>E44*J44</f>
        <v>11.688142666053805</v>
      </c>
      <c r="M44" s="192">
        <f>K44+L44</f>
        <v>39.942156827301986</v>
      </c>
      <c r="N44" s="190">
        <v>104.3</v>
      </c>
      <c r="O44" s="206">
        <v>0</v>
      </c>
      <c r="P44" s="192">
        <f>(K44*(N44/100)+K44)*O44/100+(K44*(N44/100)+K44)</f>
        <v>57.722950931430027</v>
      </c>
      <c r="Q44" s="192">
        <f>(L44*(N44/100)+L44)*O44/100+(L44*(N44/100)+L44)</f>
        <v>23.878875466747921</v>
      </c>
      <c r="R44" s="192">
        <f>P44+Q44</f>
        <v>81.601826398177948</v>
      </c>
      <c r="S44" s="442"/>
    </row>
    <row r="45" spans="1:19">
      <c r="A45" s="442"/>
      <c r="B45" s="445"/>
      <c r="C45" s="207"/>
      <c r="D45" s="216"/>
      <c r="E45" s="192"/>
      <c r="F45" s="216"/>
      <c r="G45" s="188"/>
      <c r="H45" s="188"/>
      <c r="I45" s="208"/>
      <c r="J45" s="208"/>
      <c r="K45" s="216"/>
      <c r="L45" s="216"/>
      <c r="M45" s="216"/>
      <c r="N45" s="190"/>
      <c r="O45" s="206"/>
      <c r="P45" s="208"/>
      <c r="Q45" s="208"/>
      <c r="R45" s="208"/>
      <c r="S45" s="442"/>
    </row>
    <row r="46" spans="1:19">
      <c r="A46" s="443"/>
      <c r="B46" s="198" t="s">
        <v>250</v>
      </c>
      <c r="C46" s="206" t="s">
        <v>261</v>
      </c>
      <c r="D46" s="192">
        <v>23.782840203070855</v>
      </c>
      <c r="E46" s="192">
        <v>9.8385039276547168</v>
      </c>
      <c r="F46" s="192">
        <f>D46+E46</f>
        <v>33.621344130725575</v>
      </c>
      <c r="G46" s="188">
        <v>0.9</v>
      </c>
      <c r="H46" s="188">
        <v>1.1000000000000001</v>
      </c>
      <c r="I46" s="188">
        <v>0.9</v>
      </c>
      <c r="J46" s="188">
        <f>G46*H46*I46</f>
        <v>0.89100000000000013</v>
      </c>
      <c r="K46" s="192">
        <f>J46*D46</f>
        <v>21.190510620936134</v>
      </c>
      <c r="L46" s="192">
        <f>E46*J46</f>
        <v>8.7661069995403533</v>
      </c>
      <c r="M46" s="192">
        <f>K46+L46</f>
        <v>29.956617620476486</v>
      </c>
      <c r="N46" s="190">
        <v>104.3</v>
      </c>
      <c r="O46" s="206">
        <v>30</v>
      </c>
      <c r="P46" s="192">
        <f>(K46*(N46/100)+K46)*O46/100+(K46*(N46/100)+K46)</f>
        <v>56.279877158144281</v>
      </c>
      <c r="Q46" s="192">
        <f>(L46*(N46/100)+L46)*O46/100+(L46*(N46/100)+L46)</f>
        <v>23.28190358007922</v>
      </c>
      <c r="R46" s="192">
        <f>P46+Q46</f>
        <v>79.561780738223504</v>
      </c>
      <c r="S46" s="443"/>
    </row>
    <row r="47" spans="1:19" ht="28.5" customHeight="1">
      <c r="A47" s="447" t="s">
        <v>262</v>
      </c>
      <c r="B47" s="447"/>
      <c r="C47" s="447"/>
      <c r="D47" s="447"/>
      <c r="E47" s="447"/>
      <c r="F47" s="447"/>
      <c r="G47" s="447"/>
      <c r="H47" s="447"/>
      <c r="I47" s="447"/>
      <c r="J47" s="447" t="s">
        <v>263</v>
      </c>
      <c r="K47" s="447"/>
      <c r="L47" s="447"/>
      <c r="M47" s="447"/>
      <c r="N47" s="447"/>
      <c r="O47" s="447"/>
      <c r="P47" s="447"/>
      <c r="Q47" s="447"/>
      <c r="R47" s="447"/>
    </row>
    <row r="48" spans="1:19">
      <c r="A48" s="209"/>
      <c r="B48" s="209"/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10"/>
      <c r="O48" s="209"/>
      <c r="P48" s="209"/>
      <c r="Q48" s="209"/>
      <c r="R48" s="209"/>
    </row>
  </sheetData>
  <mergeCells count="72">
    <mergeCell ref="A5:S5"/>
    <mergeCell ref="A6:S6"/>
    <mergeCell ref="A7:S7"/>
    <mergeCell ref="A8:C9"/>
    <mergeCell ref="D8:F8"/>
    <mergeCell ref="G8:J8"/>
    <mergeCell ref="K8:M8"/>
    <mergeCell ref="N8:N10"/>
    <mergeCell ref="O8:O10"/>
    <mergeCell ref="P8:R8"/>
    <mergeCell ref="S8:S10"/>
    <mergeCell ref="D9:E9"/>
    <mergeCell ref="F9:F10"/>
    <mergeCell ref="G9:G10"/>
    <mergeCell ref="H9:H10"/>
    <mergeCell ref="B13:B14"/>
    <mergeCell ref="B15:B17"/>
    <mergeCell ref="B18:B19"/>
    <mergeCell ref="B20:B21"/>
    <mergeCell ref="A2:T2"/>
    <mergeCell ref="Q9:Q10"/>
    <mergeCell ref="R9:R10"/>
    <mergeCell ref="A10:B10"/>
    <mergeCell ref="A11:A22"/>
    <mergeCell ref="B11:B12"/>
    <mergeCell ref="I9:I10"/>
    <mergeCell ref="J9:J10"/>
    <mergeCell ref="K9:M9"/>
    <mergeCell ref="P9:P10"/>
    <mergeCell ref="S11:S22"/>
    <mergeCell ref="A4:S4"/>
    <mergeCell ref="A23:A34"/>
    <mergeCell ref="B23:B24"/>
    <mergeCell ref="S23:S46"/>
    <mergeCell ref="B25:B26"/>
    <mergeCell ref="B27:B29"/>
    <mergeCell ref="B30:B31"/>
    <mergeCell ref="B32:B33"/>
    <mergeCell ref="A35:A46"/>
    <mergeCell ref="B35:B36"/>
    <mergeCell ref="B37:B38"/>
    <mergeCell ref="B39:B41"/>
    <mergeCell ref="B42:B43"/>
    <mergeCell ref="B44:B45"/>
    <mergeCell ref="A47:I47"/>
    <mergeCell ref="J47:R47"/>
    <mergeCell ref="AJ8:AL8"/>
    <mergeCell ref="AM8:AM10"/>
    <mergeCell ref="X9:Y9"/>
    <mergeCell ref="Z9:Z10"/>
    <mergeCell ref="AA9:AA10"/>
    <mergeCell ref="AB9:AB10"/>
    <mergeCell ref="AC9:AC10"/>
    <mergeCell ref="AD9:AD10"/>
    <mergeCell ref="AE9:AG9"/>
    <mergeCell ref="AJ9:AJ10"/>
    <mergeCell ref="X8:Z8"/>
    <mergeCell ref="AA8:AD8"/>
    <mergeCell ref="AE8:AG8"/>
    <mergeCell ref="AH8:AH10"/>
    <mergeCell ref="AI8:AI10"/>
    <mergeCell ref="AM11:AM22"/>
    <mergeCell ref="V13:V14"/>
    <mergeCell ref="V15:V17"/>
    <mergeCell ref="V18:V19"/>
    <mergeCell ref="V20:V21"/>
    <mergeCell ref="AK9:AK10"/>
    <mergeCell ref="AL9:AL10"/>
    <mergeCell ref="U10:V10"/>
    <mergeCell ref="U11:U22"/>
    <mergeCell ref="V11:V12"/>
    <mergeCell ref="U8:W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EEEF3-5476-48C8-BF9A-FA371DC97975}">
  <dimension ref="A1"/>
  <sheetViews>
    <sheetView topLeftCell="A28" zoomScale="145" zoomScaleNormal="145" workbookViewId="0">
      <selection activeCell="L45" sqref="L45"/>
    </sheetView>
  </sheetViews>
  <sheetFormatPr defaultRowHeight="12.7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AD94B-2F78-4956-9B21-59DE0B28B9E0}">
  <dimension ref="B1:T138"/>
  <sheetViews>
    <sheetView workbookViewId="0">
      <selection sqref="A1:XFD1048576"/>
    </sheetView>
  </sheetViews>
  <sheetFormatPr defaultRowHeight="12.75"/>
  <cols>
    <col min="1" max="1" width="4.7109375" customWidth="1"/>
    <col min="2" max="2" width="12.28515625" customWidth="1"/>
    <col min="3" max="3" width="26.5703125" customWidth="1"/>
    <col min="4" max="4" width="58.42578125" customWidth="1"/>
    <col min="5" max="5" width="26.5703125" customWidth="1"/>
    <col min="6" max="6" width="16" customWidth="1"/>
    <col min="7" max="7" width="23.28515625" customWidth="1"/>
    <col min="8" max="8" width="38.85546875" customWidth="1"/>
    <col min="9" max="9" width="27.42578125" customWidth="1"/>
    <col min="10" max="10" width="16.28515625" customWidth="1"/>
    <col min="11" max="15" width="15" customWidth="1"/>
    <col min="16" max="20" width="15" style="226" hidden="1" customWidth="1"/>
    <col min="257" max="257" width="4.7109375" customWidth="1"/>
    <col min="258" max="258" width="12.28515625" customWidth="1"/>
    <col min="259" max="259" width="26.5703125" customWidth="1"/>
    <col min="260" max="260" width="58.42578125" customWidth="1"/>
    <col min="261" max="261" width="26.5703125" customWidth="1"/>
    <col min="262" max="262" width="16" customWidth="1"/>
    <col min="263" max="263" width="23.28515625" customWidth="1"/>
    <col min="264" max="264" width="38.85546875" customWidth="1"/>
    <col min="265" max="265" width="27.42578125" customWidth="1"/>
    <col min="266" max="266" width="16.28515625" customWidth="1"/>
    <col min="267" max="271" width="15" customWidth="1"/>
    <col min="272" max="276" width="0" hidden="1" customWidth="1"/>
    <col min="513" max="513" width="4.7109375" customWidth="1"/>
    <col min="514" max="514" width="12.28515625" customWidth="1"/>
    <col min="515" max="515" width="26.5703125" customWidth="1"/>
    <col min="516" max="516" width="58.42578125" customWidth="1"/>
    <col min="517" max="517" width="26.5703125" customWidth="1"/>
    <col min="518" max="518" width="16" customWidth="1"/>
    <col min="519" max="519" width="23.28515625" customWidth="1"/>
    <col min="520" max="520" width="38.85546875" customWidth="1"/>
    <col min="521" max="521" width="27.42578125" customWidth="1"/>
    <col min="522" max="522" width="16.28515625" customWidth="1"/>
    <col min="523" max="527" width="15" customWidth="1"/>
    <col min="528" max="532" width="0" hidden="1" customWidth="1"/>
    <col min="769" max="769" width="4.7109375" customWidth="1"/>
    <col min="770" max="770" width="12.28515625" customWidth="1"/>
    <col min="771" max="771" width="26.5703125" customWidth="1"/>
    <col min="772" max="772" width="58.42578125" customWidth="1"/>
    <col min="773" max="773" width="26.5703125" customWidth="1"/>
    <col min="774" max="774" width="16" customWidth="1"/>
    <col min="775" max="775" width="23.28515625" customWidth="1"/>
    <col min="776" max="776" width="38.85546875" customWidth="1"/>
    <col min="777" max="777" width="27.42578125" customWidth="1"/>
    <col min="778" max="778" width="16.28515625" customWidth="1"/>
    <col min="779" max="783" width="15" customWidth="1"/>
    <col min="784" max="788" width="0" hidden="1" customWidth="1"/>
    <col min="1025" max="1025" width="4.7109375" customWidth="1"/>
    <col min="1026" max="1026" width="12.28515625" customWidth="1"/>
    <col min="1027" max="1027" width="26.5703125" customWidth="1"/>
    <col min="1028" max="1028" width="58.42578125" customWidth="1"/>
    <col min="1029" max="1029" width="26.5703125" customWidth="1"/>
    <col min="1030" max="1030" width="16" customWidth="1"/>
    <col min="1031" max="1031" width="23.28515625" customWidth="1"/>
    <col min="1032" max="1032" width="38.85546875" customWidth="1"/>
    <col min="1033" max="1033" width="27.42578125" customWidth="1"/>
    <col min="1034" max="1034" width="16.28515625" customWidth="1"/>
    <col min="1035" max="1039" width="15" customWidth="1"/>
    <col min="1040" max="1044" width="0" hidden="1" customWidth="1"/>
    <col min="1281" max="1281" width="4.7109375" customWidth="1"/>
    <col min="1282" max="1282" width="12.28515625" customWidth="1"/>
    <col min="1283" max="1283" width="26.5703125" customWidth="1"/>
    <col min="1284" max="1284" width="58.42578125" customWidth="1"/>
    <col min="1285" max="1285" width="26.5703125" customWidth="1"/>
    <col min="1286" max="1286" width="16" customWidth="1"/>
    <col min="1287" max="1287" width="23.28515625" customWidth="1"/>
    <col min="1288" max="1288" width="38.85546875" customWidth="1"/>
    <col min="1289" max="1289" width="27.42578125" customWidth="1"/>
    <col min="1290" max="1290" width="16.28515625" customWidth="1"/>
    <col min="1291" max="1295" width="15" customWidth="1"/>
    <col min="1296" max="1300" width="0" hidden="1" customWidth="1"/>
    <col min="1537" max="1537" width="4.7109375" customWidth="1"/>
    <col min="1538" max="1538" width="12.28515625" customWidth="1"/>
    <col min="1539" max="1539" width="26.5703125" customWidth="1"/>
    <col min="1540" max="1540" width="58.42578125" customWidth="1"/>
    <col min="1541" max="1541" width="26.5703125" customWidth="1"/>
    <col min="1542" max="1542" width="16" customWidth="1"/>
    <col min="1543" max="1543" width="23.28515625" customWidth="1"/>
    <col min="1544" max="1544" width="38.85546875" customWidth="1"/>
    <col min="1545" max="1545" width="27.42578125" customWidth="1"/>
    <col min="1546" max="1546" width="16.28515625" customWidth="1"/>
    <col min="1547" max="1551" width="15" customWidth="1"/>
    <col min="1552" max="1556" width="0" hidden="1" customWidth="1"/>
    <col min="1793" max="1793" width="4.7109375" customWidth="1"/>
    <col min="1794" max="1794" width="12.28515625" customWidth="1"/>
    <col min="1795" max="1795" width="26.5703125" customWidth="1"/>
    <col min="1796" max="1796" width="58.42578125" customWidth="1"/>
    <col min="1797" max="1797" width="26.5703125" customWidth="1"/>
    <col min="1798" max="1798" width="16" customWidth="1"/>
    <col min="1799" max="1799" width="23.28515625" customWidth="1"/>
    <col min="1800" max="1800" width="38.85546875" customWidth="1"/>
    <col min="1801" max="1801" width="27.42578125" customWidth="1"/>
    <col min="1802" max="1802" width="16.28515625" customWidth="1"/>
    <col min="1803" max="1807" width="15" customWidth="1"/>
    <col min="1808" max="1812" width="0" hidden="1" customWidth="1"/>
    <col min="2049" max="2049" width="4.7109375" customWidth="1"/>
    <col min="2050" max="2050" width="12.28515625" customWidth="1"/>
    <col min="2051" max="2051" width="26.5703125" customWidth="1"/>
    <col min="2052" max="2052" width="58.42578125" customWidth="1"/>
    <col min="2053" max="2053" width="26.5703125" customWidth="1"/>
    <col min="2054" max="2054" width="16" customWidth="1"/>
    <col min="2055" max="2055" width="23.28515625" customWidth="1"/>
    <col min="2056" max="2056" width="38.85546875" customWidth="1"/>
    <col min="2057" max="2057" width="27.42578125" customWidth="1"/>
    <col min="2058" max="2058" width="16.28515625" customWidth="1"/>
    <col min="2059" max="2063" width="15" customWidth="1"/>
    <col min="2064" max="2068" width="0" hidden="1" customWidth="1"/>
    <col min="2305" max="2305" width="4.7109375" customWidth="1"/>
    <col min="2306" max="2306" width="12.28515625" customWidth="1"/>
    <col min="2307" max="2307" width="26.5703125" customWidth="1"/>
    <col min="2308" max="2308" width="58.42578125" customWidth="1"/>
    <col min="2309" max="2309" width="26.5703125" customWidth="1"/>
    <col min="2310" max="2310" width="16" customWidth="1"/>
    <col min="2311" max="2311" width="23.28515625" customWidth="1"/>
    <col min="2312" max="2312" width="38.85546875" customWidth="1"/>
    <col min="2313" max="2313" width="27.42578125" customWidth="1"/>
    <col min="2314" max="2314" width="16.28515625" customWidth="1"/>
    <col min="2315" max="2319" width="15" customWidth="1"/>
    <col min="2320" max="2324" width="0" hidden="1" customWidth="1"/>
    <col min="2561" max="2561" width="4.7109375" customWidth="1"/>
    <col min="2562" max="2562" width="12.28515625" customWidth="1"/>
    <col min="2563" max="2563" width="26.5703125" customWidth="1"/>
    <col min="2564" max="2564" width="58.42578125" customWidth="1"/>
    <col min="2565" max="2565" width="26.5703125" customWidth="1"/>
    <col min="2566" max="2566" width="16" customWidth="1"/>
    <col min="2567" max="2567" width="23.28515625" customWidth="1"/>
    <col min="2568" max="2568" width="38.85546875" customWidth="1"/>
    <col min="2569" max="2569" width="27.42578125" customWidth="1"/>
    <col min="2570" max="2570" width="16.28515625" customWidth="1"/>
    <col min="2571" max="2575" width="15" customWidth="1"/>
    <col min="2576" max="2580" width="0" hidden="1" customWidth="1"/>
    <col min="2817" max="2817" width="4.7109375" customWidth="1"/>
    <col min="2818" max="2818" width="12.28515625" customWidth="1"/>
    <col min="2819" max="2819" width="26.5703125" customWidth="1"/>
    <col min="2820" max="2820" width="58.42578125" customWidth="1"/>
    <col min="2821" max="2821" width="26.5703125" customWidth="1"/>
    <col min="2822" max="2822" width="16" customWidth="1"/>
    <col min="2823" max="2823" width="23.28515625" customWidth="1"/>
    <col min="2824" max="2824" width="38.85546875" customWidth="1"/>
    <col min="2825" max="2825" width="27.42578125" customWidth="1"/>
    <col min="2826" max="2826" width="16.28515625" customWidth="1"/>
    <col min="2827" max="2831" width="15" customWidth="1"/>
    <col min="2832" max="2836" width="0" hidden="1" customWidth="1"/>
    <col min="3073" max="3073" width="4.7109375" customWidth="1"/>
    <col min="3074" max="3074" width="12.28515625" customWidth="1"/>
    <col min="3075" max="3075" width="26.5703125" customWidth="1"/>
    <col min="3076" max="3076" width="58.42578125" customWidth="1"/>
    <col min="3077" max="3077" width="26.5703125" customWidth="1"/>
    <col min="3078" max="3078" width="16" customWidth="1"/>
    <col min="3079" max="3079" width="23.28515625" customWidth="1"/>
    <col min="3080" max="3080" width="38.85546875" customWidth="1"/>
    <col min="3081" max="3081" width="27.42578125" customWidth="1"/>
    <col min="3082" max="3082" width="16.28515625" customWidth="1"/>
    <col min="3083" max="3087" width="15" customWidth="1"/>
    <col min="3088" max="3092" width="0" hidden="1" customWidth="1"/>
    <col min="3329" max="3329" width="4.7109375" customWidth="1"/>
    <col min="3330" max="3330" width="12.28515625" customWidth="1"/>
    <col min="3331" max="3331" width="26.5703125" customWidth="1"/>
    <col min="3332" max="3332" width="58.42578125" customWidth="1"/>
    <col min="3333" max="3333" width="26.5703125" customWidth="1"/>
    <col min="3334" max="3334" width="16" customWidth="1"/>
    <col min="3335" max="3335" width="23.28515625" customWidth="1"/>
    <col min="3336" max="3336" width="38.85546875" customWidth="1"/>
    <col min="3337" max="3337" width="27.42578125" customWidth="1"/>
    <col min="3338" max="3338" width="16.28515625" customWidth="1"/>
    <col min="3339" max="3343" width="15" customWidth="1"/>
    <col min="3344" max="3348" width="0" hidden="1" customWidth="1"/>
    <col min="3585" max="3585" width="4.7109375" customWidth="1"/>
    <col min="3586" max="3586" width="12.28515625" customWidth="1"/>
    <col min="3587" max="3587" width="26.5703125" customWidth="1"/>
    <col min="3588" max="3588" width="58.42578125" customWidth="1"/>
    <col min="3589" max="3589" width="26.5703125" customWidth="1"/>
    <col min="3590" max="3590" width="16" customWidth="1"/>
    <col min="3591" max="3591" width="23.28515625" customWidth="1"/>
    <col min="3592" max="3592" width="38.85546875" customWidth="1"/>
    <col min="3593" max="3593" width="27.42578125" customWidth="1"/>
    <col min="3594" max="3594" width="16.28515625" customWidth="1"/>
    <col min="3595" max="3599" width="15" customWidth="1"/>
    <col min="3600" max="3604" width="0" hidden="1" customWidth="1"/>
    <col min="3841" max="3841" width="4.7109375" customWidth="1"/>
    <col min="3842" max="3842" width="12.28515625" customWidth="1"/>
    <col min="3843" max="3843" width="26.5703125" customWidth="1"/>
    <col min="3844" max="3844" width="58.42578125" customWidth="1"/>
    <col min="3845" max="3845" width="26.5703125" customWidth="1"/>
    <col min="3846" max="3846" width="16" customWidth="1"/>
    <col min="3847" max="3847" width="23.28515625" customWidth="1"/>
    <col min="3848" max="3848" width="38.85546875" customWidth="1"/>
    <col min="3849" max="3849" width="27.42578125" customWidth="1"/>
    <col min="3850" max="3850" width="16.28515625" customWidth="1"/>
    <col min="3851" max="3855" width="15" customWidth="1"/>
    <col min="3856" max="3860" width="0" hidden="1" customWidth="1"/>
    <col min="4097" max="4097" width="4.7109375" customWidth="1"/>
    <col min="4098" max="4098" width="12.28515625" customWidth="1"/>
    <col min="4099" max="4099" width="26.5703125" customWidth="1"/>
    <col min="4100" max="4100" width="58.42578125" customWidth="1"/>
    <col min="4101" max="4101" width="26.5703125" customWidth="1"/>
    <col min="4102" max="4102" width="16" customWidth="1"/>
    <col min="4103" max="4103" width="23.28515625" customWidth="1"/>
    <col min="4104" max="4104" width="38.85546875" customWidth="1"/>
    <col min="4105" max="4105" width="27.42578125" customWidth="1"/>
    <col min="4106" max="4106" width="16.28515625" customWidth="1"/>
    <col min="4107" max="4111" width="15" customWidth="1"/>
    <col min="4112" max="4116" width="0" hidden="1" customWidth="1"/>
    <col min="4353" max="4353" width="4.7109375" customWidth="1"/>
    <col min="4354" max="4354" width="12.28515625" customWidth="1"/>
    <col min="4355" max="4355" width="26.5703125" customWidth="1"/>
    <col min="4356" max="4356" width="58.42578125" customWidth="1"/>
    <col min="4357" max="4357" width="26.5703125" customWidth="1"/>
    <col min="4358" max="4358" width="16" customWidth="1"/>
    <col min="4359" max="4359" width="23.28515625" customWidth="1"/>
    <col min="4360" max="4360" width="38.85546875" customWidth="1"/>
    <col min="4361" max="4361" width="27.42578125" customWidth="1"/>
    <col min="4362" max="4362" width="16.28515625" customWidth="1"/>
    <col min="4363" max="4367" width="15" customWidth="1"/>
    <col min="4368" max="4372" width="0" hidden="1" customWidth="1"/>
    <col min="4609" max="4609" width="4.7109375" customWidth="1"/>
    <col min="4610" max="4610" width="12.28515625" customWidth="1"/>
    <col min="4611" max="4611" width="26.5703125" customWidth="1"/>
    <col min="4612" max="4612" width="58.42578125" customWidth="1"/>
    <col min="4613" max="4613" width="26.5703125" customWidth="1"/>
    <col min="4614" max="4614" width="16" customWidth="1"/>
    <col min="4615" max="4615" width="23.28515625" customWidth="1"/>
    <col min="4616" max="4616" width="38.85546875" customWidth="1"/>
    <col min="4617" max="4617" width="27.42578125" customWidth="1"/>
    <col min="4618" max="4618" width="16.28515625" customWidth="1"/>
    <col min="4619" max="4623" width="15" customWidth="1"/>
    <col min="4624" max="4628" width="0" hidden="1" customWidth="1"/>
    <col min="4865" max="4865" width="4.7109375" customWidth="1"/>
    <col min="4866" max="4866" width="12.28515625" customWidth="1"/>
    <col min="4867" max="4867" width="26.5703125" customWidth="1"/>
    <col min="4868" max="4868" width="58.42578125" customWidth="1"/>
    <col min="4869" max="4869" width="26.5703125" customWidth="1"/>
    <col min="4870" max="4870" width="16" customWidth="1"/>
    <col min="4871" max="4871" width="23.28515625" customWidth="1"/>
    <col min="4872" max="4872" width="38.85546875" customWidth="1"/>
    <col min="4873" max="4873" width="27.42578125" customWidth="1"/>
    <col min="4874" max="4874" width="16.28515625" customWidth="1"/>
    <col min="4875" max="4879" width="15" customWidth="1"/>
    <col min="4880" max="4884" width="0" hidden="1" customWidth="1"/>
    <col min="5121" max="5121" width="4.7109375" customWidth="1"/>
    <col min="5122" max="5122" width="12.28515625" customWidth="1"/>
    <col min="5123" max="5123" width="26.5703125" customWidth="1"/>
    <col min="5124" max="5124" width="58.42578125" customWidth="1"/>
    <col min="5125" max="5125" width="26.5703125" customWidth="1"/>
    <col min="5126" max="5126" width="16" customWidth="1"/>
    <col min="5127" max="5127" width="23.28515625" customWidth="1"/>
    <col min="5128" max="5128" width="38.85546875" customWidth="1"/>
    <col min="5129" max="5129" width="27.42578125" customWidth="1"/>
    <col min="5130" max="5130" width="16.28515625" customWidth="1"/>
    <col min="5131" max="5135" width="15" customWidth="1"/>
    <col min="5136" max="5140" width="0" hidden="1" customWidth="1"/>
    <col min="5377" max="5377" width="4.7109375" customWidth="1"/>
    <col min="5378" max="5378" width="12.28515625" customWidth="1"/>
    <col min="5379" max="5379" width="26.5703125" customWidth="1"/>
    <col min="5380" max="5380" width="58.42578125" customWidth="1"/>
    <col min="5381" max="5381" width="26.5703125" customWidth="1"/>
    <col min="5382" max="5382" width="16" customWidth="1"/>
    <col min="5383" max="5383" width="23.28515625" customWidth="1"/>
    <col min="5384" max="5384" width="38.85546875" customWidth="1"/>
    <col min="5385" max="5385" width="27.42578125" customWidth="1"/>
    <col min="5386" max="5386" width="16.28515625" customWidth="1"/>
    <col min="5387" max="5391" width="15" customWidth="1"/>
    <col min="5392" max="5396" width="0" hidden="1" customWidth="1"/>
    <col min="5633" max="5633" width="4.7109375" customWidth="1"/>
    <col min="5634" max="5634" width="12.28515625" customWidth="1"/>
    <col min="5635" max="5635" width="26.5703125" customWidth="1"/>
    <col min="5636" max="5636" width="58.42578125" customWidth="1"/>
    <col min="5637" max="5637" width="26.5703125" customWidth="1"/>
    <col min="5638" max="5638" width="16" customWidth="1"/>
    <col min="5639" max="5639" width="23.28515625" customWidth="1"/>
    <col min="5640" max="5640" width="38.85546875" customWidth="1"/>
    <col min="5641" max="5641" width="27.42578125" customWidth="1"/>
    <col min="5642" max="5642" width="16.28515625" customWidth="1"/>
    <col min="5643" max="5647" width="15" customWidth="1"/>
    <col min="5648" max="5652" width="0" hidden="1" customWidth="1"/>
    <col min="5889" max="5889" width="4.7109375" customWidth="1"/>
    <col min="5890" max="5890" width="12.28515625" customWidth="1"/>
    <col min="5891" max="5891" width="26.5703125" customWidth="1"/>
    <col min="5892" max="5892" width="58.42578125" customWidth="1"/>
    <col min="5893" max="5893" width="26.5703125" customWidth="1"/>
    <col min="5894" max="5894" width="16" customWidth="1"/>
    <col min="5895" max="5895" width="23.28515625" customWidth="1"/>
    <col min="5896" max="5896" width="38.85546875" customWidth="1"/>
    <col min="5897" max="5897" width="27.42578125" customWidth="1"/>
    <col min="5898" max="5898" width="16.28515625" customWidth="1"/>
    <col min="5899" max="5903" width="15" customWidth="1"/>
    <col min="5904" max="5908" width="0" hidden="1" customWidth="1"/>
    <col min="6145" max="6145" width="4.7109375" customWidth="1"/>
    <col min="6146" max="6146" width="12.28515625" customWidth="1"/>
    <col min="6147" max="6147" width="26.5703125" customWidth="1"/>
    <col min="6148" max="6148" width="58.42578125" customWidth="1"/>
    <col min="6149" max="6149" width="26.5703125" customWidth="1"/>
    <col min="6150" max="6150" width="16" customWidth="1"/>
    <col min="6151" max="6151" width="23.28515625" customWidth="1"/>
    <col min="6152" max="6152" width="38.85546875" customWidth="1"/>
    <col min="6153" max="6153" width="27.42578125" customWidth="1"/>
    <col min="6154" max="6154" width="16.28515625" customWidth="1"/>
    <col min="6155" max="6159" width="15" customWidth="1"/>
    <col min="6160" max="6164" width="0" hidden="1" customWidth="1"/>
    <col min="6401" max="6401" width="4.7109375" customWidth="1"/>
    <col min="6402" max="6402" width="12.28515625" customWidth="1"/>
    <col min="6403" max="6403" width="26.5703125" customWidth="1"/>
    <col min="6404" max="6404" width="58.42578125" customWidth="1"/>
    <col min="6405" max="6405" width="26.5703125" customWidth="1"/>
    <col min="6406" max="6406" width="16" customWidth="1"/>
    <col min="6407" max="6407" width="23.28515625" customWidth="1"/>
    <col min="6408" max="6408" width="38.85546875" customWidth="1"/>
    <col min="6409" max="6409" width="27.42578125" customWidth="1"/>
    <col min="6410" max="6410" width="16.28515625" customWidth="1"/>
    <col min="6411" max="6415" width="15" customWidth="1"/>
    <col min="6416" max="6420" width="0" hidden="1" customWidth="1"/>
    <col min="6657" max="6657" width="4.7109375" customWidth="1"/>
    <col min="6658" max="6658" width="12.28515625" customWidth="1"/>
    <col min="6659" max="6659" width="26.5703125" customWidth="1"/>
    <col min="6660" max="6660" width="58.42578125" customWidth="1"/>
    <col min="6661" max="6661" width="26.5703125" customWidth="1"/>
    <col min="6662" max="6662" width="16" customWidth="1"/>
    <col min="6663" max="6663" width="23.28515625" customWidth="1"/>
    <col min="6664" max="6664" width="38.85546875" customWidth="1"/>
    <col min="6665" max="6665" width="27.42578125" customWidth="1"/>
    <col min="6666" max="6666" width="16.28515625" customWidth="1"/>
    <col min="6667" max="6671" width="15" customWidth="1"/>
    <col min="6672" max="6676" width="0" hidden="1" customWidth="1"/>
    <col min="6913" max="6913" width="4.7109375" customWidth="1"/>
    <col min="6914" max="6914" width="12.28515625" customWidth="1"/>
    <col min="6915" max="6915" width="26.5703125" customWidth="1"/>
    <col min="6916" max="6916" width="58.42578125" customWidth="1"/>
    <col min="6917" max="6917" width="26.5703125" customWidth="1"/>
    <col min="6918" max="6918" width="16" customWidth="1"/>
    <col min="6919" max="6919" width="23.28515625" customWidth="1"/>
    <col min="6920" max="6920" width="38.85546875" customWidth="1"/>
    <col min="6921" max="6921" width="27.42578125" customWidth="1"/>
    <col min="6922" max="6922" width="16.28515625" customWidth="1"/>
    <col min="6923" max="6927" width="15" customWidth="1"/>
    <col min="6928" max="6932" width="0" hidden="1" customWidth="1"/>
    <col min="7169" max="7169" width="4.7109375" customWidth="1"/>
    <col min="7170" max="7170" width="12.28515625" customWidth="1"/>
    <col min="7171" max="7171" width="26.5703125" customWidth="1"/>
    <col min="7172" max="7172" width="58.42578125" customWidth="1"/>
    <col min="7173" max="7173" width="26.5703125" customWidth="1"/>
    <col min="7174" max="7174" width="16" customWidth="1"/>
    <col min="7175" max="7175" width="23.28515625" customWidth="1"/>
    <col min="7176" max="7176" width="38.85546875" customWidth="1"/>
    <col min="7177" max="7177" width="27.42578125" customWidth="1"/>
    <col min="7178" max="7178" width="16.28515625" customWidth="1"/>
    <col min="7179" max="7183" width="15" customWidth="1"/>
    <col min="7184" max="7188" width="0" hidden="1" customWidth="1"/>
    <col min="7425" max="7425" width="4.7109375" customWidth="1"/>
    <col min="7426" max="7426" width="12.28515625" customWidth="1"/>
    <col min="7427" max="7427" width="26.5703125" customWidth="1"/>
    <col min="7428" max="7428" width="58.42578125" customWidth="1"/>
    <col min="7429" max="7429" width="26.5703125" customWidth="1"/>
    <col min="7430" max="7430" width="16" customWidth="1"/>
    <col min="7431" max="7431" width="23.28515625" customWidth="1"/>
    <col min="7432" max="7432" width="38.85546875" customWidth="1"/>
    <col min="7433" max="7433" width="27.42578125" customWidth="1"/>
    <col min="7434" max="7434" width="16.28515625" customWidth="1"/>
    <col min="7435" max="7439" width="15" customWidth="1"/>
    <col min="7440" max="7444" width="0" hidden="1" customWidth="1"/>
    <col min="7681" max="7681" width="4.7109375" customWidth="1"/>
    <col min="7682" max="7682" width="12.28515625" customWidth="1"/>
    <col min="7683" max="7683" width="26.5703125" customWidth="1"/>
    <col min="7684" max="7684" width="58.42578125" customWidth="1"/>
    <col min="7685" max="7685" width="26.5703125" customWidth="1"/>
    <col min="7686" max="7686" width="16" customWidth="1"/>
    <col min="7687" max="7687" width="23.28515625" customWidth="1"/>
    <col min="7688" max="7688" width="38.85546875" customWidth="1"/>
    <col min="7689" max="7689" width="27.42578125" customWidth="1"/>
    <col min="7690" max="7690" width="16.28515625" customWidth="1"/>
    <col min="7691" max="7695" width="15" customWidth="1"/>
    <col min="7696" max="7700" width="0" hidden="1" customWidth="1"/>
    <col min="7937" max="7937" width="4.7109375" customWidth="1"/>
    <col min="7938" max="7938" width="12.28515625" customWidth="1"/>
    <col min="7939" max="7939" width="26.5703125" customWidth="1"/>
    <col min="7940" max="7940" width="58.42578125" customWidth="1"/>
    <col min="7941" max="7941" width="26.5703125" customWidth="1"/>
    <col min="7942" max="7942" width="16" customWidth="1"/>
    <col min="7943" max="7943" width="23.28515625" customWidth="1"/>
    <col min="7944" max="7944" width="38.85546875" customWidth="1"/>
    <col min="7945" max="7945" width="27.42578125" customWidth="1"/>
    <col min="7946" max="7946" width="16.28515625" customWidth="1"/>
    <col min="7947" max="7951" width="15" customWidth="1"/>
    <col min="7952" max="7956" width="0" hidden="1" customWidth="1"/>
    <col min="8193" max="8193" width="4.7109375" customWidth="1"/>
    <col min="8194" max="8194" width="12.28515625" customWidth="1"/>
    <col min="8195" max="8195" width="26.5703125" customWidth="1"/>
    <col min="8196" max="8196" width="58.42578125" customWidth="1"/>
    <col min="8197" max="8197" width="26.5703125" customWidth="1"/>
    <col min="8198" max="8198" width="16" customWidth="1"/>
    <col min="8199" max="8199" width="23.28515625" customWidth="1"/>
    <col min="8200" max="8200" width="38.85546875" customWidth="1"/>
    <col min="8201" max="8201" width="27.42578125" customWidth="1"/>
    <col min="8202" max="8202" width="16.28515625" customWidth="1"/>
    <col min="8203" max="8207" width="15" customWidth="1"/>
    <col min="8208" max="8212" width="0" hidden="1" customWidth="1"/>
    <col min="8449" max="8449" width="4.7109375" customWidth="1"/>
    <col min="8450" max="8450" width="12.28515625" customWidth="1"/>
    <col min="8451" max="8451" width="26.5703125" customWidth="1"/>
    <col min="8452" max="8452" width="58.42578125" customWidth="1"/>
    <col min="8453" max="8453" width="26.5703125" customWidth="1"/>
    <col min="8454" max="8454" width="16" customWidth="1"/>
    <col min="8455" max="8455" width="23.28515625" customWidth="1"/>
    <col min="8456" max="8456" width="38.85546875" customWidth="1"/>
    <col min="8457" max="8457" width="27.42578125" customWidth="1"/>
    <col min="8458" max="8458" width="16.28515625" customWidth="1"/>
    <col min="8459" max="8463" width="15" customWidth="1"/>
    <col min="8464" max="8468" width="0" hidden="1" customWidth="1"/>
    <col min="8705" max="8705" width="4.7109375" customWidth="1"/>
    <col min="8706" max="8706" width="12.28515625" customWidth="1"/>
    <col min="8707" max="8707" width="26.5703125" customWidth="1"/>
    <col min="8708" max="8708" width="58.42578125" customWidth="1"/>
    <col min="8709" max="8709" width="26.5703125" customWidth="1"/>
    <col min="8710" max="8710" width="16" customWidth="1"/>
    <col min="8711" max="8711" width="23.28515625" customWidth="1"/>
    <col min="8712" max="8712" width="38.85546875" customWidth="1"/>
    <col min="8713" max="8713" width="27.42578125" customWidth="1"/>
    <col min="8714" max="8714" width="16.28515625" customWidth="1"/>
    <col min="8715" max="8719" width="15" customWidth="1"/>
    <col min="8720" max="8724" width="0" hidden="1" customWidth="1"/>
    <col min="8961" max="8961" width="4.7109375" customWidth="1"/>
    <col min="8962" max="8962" width="12.28515625" customWidth="1"/>
    <col min="8963" max="8963" width="26.5703125" customWidth="1"/>
    <col min="8964" max="8964" width="58.42578125" customWidth="1"/>
    <col min="8965" max="8965" width="26.5703125" customWidth="1"/>
    <col min="8966" max="8966" width="16" customWidth="1"/>
    <col min="8967" max="8967" width="23.28515625" customWidth="1"/>
    <col min="8968" max="8968" width="38.85546875" customWidth="1"/>
    <col min="8969" max="8969" width="27.42578125" customWidth="1"/>
    <col min="8970" max="8970" width="16.28515625" customWidth="1"/>
    <col min="8971" max="8975" width="15" customWidth="1"/>
    <col min="8976" max="8980" width="0" hidden="1" customWidth="1"/>
    <col min="9217" max="9217" width="4.7109375" customWidth="1"/>
    <col min="9218" max="9218" width="12.28515625" customWidth="1"/>
    <col min="9219" max="9219" width="26.5703125" customWidth="1"/>
    <col min="9220" max="9220" width="58.42578125" customWidth="1"/>
    <col min="9221" max="9221" width="26.5703125" customWidth="1"/>
    <col min="9222" max="9222" width="16" customWidth="1"/>
    <col min="9223" max="9223" width="23.28515625" customWidth="1"/>
    <col min="9224" max="9224" width="38.85546875" customWidth="1"/>
    <col min="9225" max="9225" width="27.42578125" customWidth="1"/>
    <col min="9226" max="9226" width="16.28515625" customWidth="1"/>
    <col min="9227" max="9231" width="15" customWidth="1"/>
    <col min="9232" max="9236" width="0" hidden="1" customWidth="1"/>
    <col min="9473" max="9473" width="4.7109375" customWidth="1"/>
    <col min="9474" max="9474" width="12.28515625" customWidth="1"/>
    <col min="9475" max="9475" width="26.5703125" customWidth="1"/>
    <col min="9476" max="9476" width="58.42578125" customWidth="1"/>
    <col min="9477" max="9477" width="26.5703125" customWidth="1"/>
    <col min="9478" max="9478" width="16" customWidth="1"/>
    <col min="9479" max="9479" width="23.28515625" customWidth="1"/>
    <col min="9480" max="9480" width="38.85546875" customWidth="1"/>
    <col min="9481" max="9481" width="27.42578125" customWidth="1"/>
    <col min="9482" max="9482" width="16.28515625" customWidth="1"/>
    <col min="9483" max="9487" width="15" customWidth="1"/>
    <col min="9488" max="9492" width="0" hidden="1" customWidth="1"/>
    <col min="9729" max="9729" width="4.7109375" customWidth="1"/>
    <col min="9730" max="9730" width="12.28515625" customWidth="1"/>
    <col min="9731" max="9731" width="26.5703125" customWidth="1"/>
    <col min="9732" max="9732" width="58.42578125" customWidth="1"/>
    <col min="9733" max="9733" width="26.5703125" customWidth="1"/>
    <col min="9734" max="9734" width="16" customWidth="1"/>
    <col min="9735" max="9735" width="23.28515625" customWidth="1"/>
    <col min="9736" max="9736" width="38.85546875" customWidth="1"/>
    <col min="9737" max="9737" width="27.42578125" customWidth="1"/>
    <col min="9738" max="9738" width="16.28515625" customWidth="1"/>
    <col min="9739" max="9743" width="15" customWidth="1"/>
    <col min="9744" max="9748" width="0" hidden="1" customWidth="1"/>
    <col min="9985" max="9985" width="4.7109375" customWidth="1"/>
    <col min="9986" max="9986" width="12.28515625" customWidth="1"/>
    <col min="9987" max="9987" width="26.5703125" customWidth="1"/>
    <col min="9988" max="9988" width="58.42578125" customWidth="1"/>
    <col min="9989" max="9989" width="26.5703125" customWidth="1"/>
    <col min="9990" max="9990" width="16" customWidth="1"/>
    <col min="9991" max="9991" width="23.28515625" customWidth="1"/>
    <col min="9992" max="9992" width="38.85546875" customWidth="1"/>
    <col min="9993" max="9993" width="27.42578125" customWidth="1"/>
    <col min="9994" max="9994" width="16.28515625" customWidth="1"/>
    <col min="9995" max="9999" width="15" customWidth="1"/>
    <col min="10000" max="10004" width="0" hidden="1" customWidth="1"/>
    <col min="10241" max="10241" width="4.7109375" customWidth="1"/>
    <col min="10242" max="10242" width="12.28515625" customWidth="1"/>
    <col min="10243" max="10243" width="26.5703125" customWidth="1"/>
    <col min="10244" max="10244" width="58.42578125" customWidth="1"/>
    <col min="10245" max="10245" width="26.5703125" customWidth="1"/>
    <col min="10246" max="10246" width="16" customWidth="1"/>
    <col min="10247" max="10247" width="23.28515625" customWidth="1"/>
    <col min="10248" max="10248" width="38.85546875" customWidth="1"/>
    <col min="10249" max="10249" width="27.42578125" customWidth="1"/>
    <col min="10250" max="10250" width="16.28515625" customWidth="1"/>
    <col min="10251" max="10255" width="15" customWidth="1"/>
    <col min="10256" max="10260" width="0" hidden="1" customWidth="1"/>
    <col min="10497" max="10497" width="4.7109375" customWidth="1"/>
    <col min="10498" max="10498" width="12.28515625" customWidth="1"/>
    <col min="10499" max="10499" width="26.5703125" customWidth="1"/>
    <col min="10500" max="10500" width="58.42578125" customWidth="1"/>
    <col min="10501" max="10501" width="26.5703125" customWidth="1"/>
    <col min="10502" max="10502" width="16" customWidth="1"/>
    <col min="10503" max="10503" width="23.28515625" customWidth="1"/>
    <col min="10504" max="10504" width="38.85546875" customWidth="1"/>
    <col min="10505" max="10505" width="27.42578125" customWidth="1"/>
    <col min="10506" max="10506" width="16.28515625" customWidth="1"/>
    <col min="10507" max="10511" width="15" customWidth="1"/>
    <col min="10512" max="10516" width="0" hidden="1" customWidth="1"/>
    <col min="10753" max="10753" width="4.7109375" customWidth="1"/>
    <col min="10754" max="10754" width="12.28515625" customWidth="1"/>
    <col min="10755" max="10755" width="26.5703125" customWidth="1"/>
    <col min="10756" max="10756" width="58.42578125" customWidth="1"/>
    <col min="10757" max="10757" width="26.5703125" customWidth="1"/>
    <col min="10758" max="10758" width="16" customWidth="1"/>
    <col min="10759" max="10759" width="23.28515625" customWidth="1"/>
    <col min="10760" max="10760" width="38.85546875" customWidth="1"/>
    <col min="10761" max="10761" width="27.42578125" customWidth="1"/>
    <col min="10762" max="10762" width="16.28515625" customWidth="1"/>
    <col min="10763" max="10767" width="15" customWidth="1"/>
    <col min="10768" max="10772" width="0" hidden="1" customWidth="1"/>
    <col min="11009" max="11009" width="4.7109375" customWidth="1"/>
    <col min="11010" max="11010" width="12.28515625" customWidth="1"/>
    <col min="11011" max="11011" width="26.5703125" customWidth="1"/>
    <col min="11012" max="11012" width="58.42578125" customWidth="1"/>
    <col min="11013" max="11013" width="26.5703125" customWidth="1"/>
    <col min="11014" max="11014" width="16" customWidth="1"/>
    <col min="11015" max="11015" width="23.28515625" customWidth="1"/>
    <col min="11016" max="11016" width="38.85546875" customWidth="1"/>
    <col min="11017" max="11017" width="27.42578125" customWidth="1"/>
    <col min="11018" max="11018" width="16.28515625" customWidth="1"/>
    <col min="11019" max="11023" width="15" customWidth="1"/>
    <col min="11024" max="11028" width="0" hidden="1" customWidth="1"/>
    <col min="11265" max="11265" width="4.7109375" customWidth="1"/>
    <col min="11266" max="11266" width="12.28515625" customWidth="1"/>
    <col min="11267" max="11267" width="26.5703125" customWidth="1"/>
    <col min="11268" max="11268" width="58.42578125" customWidth="1"/>
    <col min="11269" max="11269" width="26.5703125" customWidth="1"/>
    <col min="11270" max="11270" width="16" customWidth="1"/>
    <col min="11271" max="11271" width="23.28515625" customWidth="1"/>
    <col min="11272" max="11272" width="38.85546875" customWidth="1"/>
    <col min="11273" max="11273" width="27.42578125" customWidth="1"/>
    <col min="11274" max="11274" width="16.28515625" customWidth="1"/>
    <col min="11275" max="11279" width="15" customWidth="1"/>
    <col min="11280" max="11284" width="0" hidden="1" customWidth="1"/>
    <col min="11521" max="11521" width="4.7109375" customWidth="1"/>
    <col min="11522" max="11522" width="12.28515625" customWidth="1"/>
    <col min="11523" max="11523" width="26.5703125" customWidth="1"/>
    <col min="11524" max="11524" width="58.42578125" customWidth="1"/>
    <col min="11525" max="11525" width="26.5703125" customWidth="1"/>
    <col min="11526" max="11526" width="16" customWidth="1"/>
    <col min="11527" max="11527" width="23.28515625" customWidth="1"/>
    <col min="11528" max="11528" width="38.85546875" customWidth="1"/>
    <col min="11529" max="11529" width="27.42578125" customWidth="1"/>
    <col min="11530" max="11530" width="16.28515625" customWidth="1"/>
    <col min="11531" max="11535" width="15" customWidth="1"/>
    <col min="11536" max="11540" width="0" hidden="1" customWidth="1"/>
    <col min="11777" max="11777" width="4.7109375" customWidth="1"/>
    <col min="11778" max="11778" width="12.28515625" customWidth="1"/>
    <col min="11779" max="11779" width="26.5703125" customWidth="1"/>
    <col min="11780" max="11780" width="58.42578125" customWidth="1"/>
    <col min="11781" max="11781" width="26.5703125" customWidth="1"/>
    <col min="11782" max="11782" width="16" customWidth="1"/>
    <col min="11783" max="11783" width="23.28515625" customWidth="1"/>
    <col min="11784" max="11784" width="38.85546875" customWidth="1"/>
    <col min="11785" max="11785" width="27.42578125" customWidth="1"/>
    <col min="11786" max="11786" width="16.28515625" customWidth="1"/>
    <col min="11787" max="11791" width="15" customWidth="1"/>
    <col min="11792" max="11796" width="0" hidden="1" customWidth="1"/>
    <col min="12033" max="12033" width="4.7109375" customWidth="1"/>
    <col min="12034" max="12034" width="12.28515625" customWidth="1"/>
    <col min="12035" max="12035" width="26.5703125" customWidth="1"/>
    <col min="12036" max="12036" width="58.42578125" customWidth="1"/>
    <col min="12037" max="12037" width="26.5703125" customWidth="1"/>
    <col min="12038" max="12038" width="16" customWidth="1"/>
    <col min="12039" max="12039" width="23.28515625" customWidth="1"/>
    <col min="12040" max="12040" width="38.85546875" customWidth="1"/>
    <col min="12041" max="12041" width="27.42578125" customWidth="1"/>
    <col min="12042" max="12042" width="16.28515625" customWidth="1"/>
    <col min="12043" max="12047" width="15" customWidth="1"/>
    <col min="12048" max="12052" width="0" hidden="1" customWidth="1"/>
    <col min="12289" max="12289" width="4.7109375" customWidth="1"/>
    <col min="12290" max="12290" width="12.28515625" customWidth="1"/>
    <col min="12291" max="12291" width="26.5703125" customWidth="1"/>
    <col min="12292" max="12292" width="58.42578125" customWidth="1"/>
    <col min="12293" max="12293" width="26.5703125" customWidth="1"/>
    <col min="12294" max="12294" width="16" customWidth="1"/>
    <col min="12295" max="12295" width="23.28515625" customWidth="1"/>
    <col min="12296" max="12296" width="38.85546875" customWidth="1"/>
    <col min="12297" max="12297" width="27.42578125" customWidth="1"/>
    <col min="12298" max="12298" width="16.28515625" customWidth="1"/>
    <col min="12299" max="12303" width="15" customWidth="1"/>
    <col min="12304" max="12308" width="0" hidden="1" customWidth="1"/>
    <col min="12545" max="12545" width="4.7109375" customWidth="1"/>
    <col min="12546" max="12546" width="12.28515625" customWidth="1"/>
    <col min="12547" max="12547" width="26.5703125" customWidth="1"/>
    <col min="12548" max="12548" width="58.42578125" customWidth="1"/>
    <col min="12549" max="12549" width="26.5703125" customWidth="1"/>
    <col min="12550" max="12550" width="16" customWidth="1"/>
    <col min="12551" max="12551" width="23.28515625" customWidth="1"/>
    <col min="12552" max="12552" width="38.85546875" customWidth="1"/>
    <col min="12553" max="12553" width="27.42578125" customWidth="1"/>
    <col min="12554" max="12554" width="16.28515625" customWidth="1"/>
    <col min="12555" max="12559" width="15" customWidth="1"/>
    <col min="12560" max="12564" width="0" hidden="1" customWidth="1"/>
    <col min="12801" max="12801" width="4.7109375" customWidth="1"/>
    <col min="12802" max="12802" width="12.28515625" customWidth="1"/>
    <col min="12803" max="12803" width="26.5703125" customWidth="1"/>
    <col min="12804" max="12804" width="58.42578125" customWidth="1"/>
    <col min="12805" max="12805" width="26.5703125" customWidth="1"/>
    <col min="12806" max="12806" width="16" customWidth="1"/>
    <col min="12807" max="12807" width="23.28515625" customWidth="1"/>
    <col min="12808" max="12808" width="38.85546875" customWidth="1"/>
    <col min="12809" max="12809" width="27.42578125" customWidth="1"/>
    <col min="12810" max="12810" width="16.28515625" customWidth="1"/>
    <col min="12811" max="12815" width="15" customWidth="1"/>
    <col min="12816" max="12820" width="0" hidden="1" customWidth="1"/>
    <col min="13057" max="13057" width="4.7109375" customWidth="1"/>
    <col min="13058" max="13058" width="12.28515625" customWidth="1"/>
    <col min="13059" max="13059" width="26.5703125" customWidth="1"/>
    <col min="13060" max="13060" width="58.42578125" customWidth="1"/>
    <col min="13061" max="13061" width="26.5703125" customWidth="1"/>
    <col min="13062" max="13062" width="16" customWidth="1"/>
    <col min="13063" max="13063" width="23.28515625" customWidth="1"/>
    <col min="13064" max="13064" width="38.85546875" customWidth="1"/>
    <col min="13065" max="13065" width="27.42578125" customWidth="1"/>
    <col min="13066" max="13066" width="16.28515625" customWidth="1"/>
    <col min="13067" max="13071" width="15" customWidth="1"/>
    <col min="13072" max="13076" width="0" hidden="1" customWidth="1"/>
    <col min="13313" max="13313" width="4.7109375" customWidth="1"/>
    <col min="13314" max="13314" width="12.28515625" customWidth="1"/>
    <col min="13315" max="13315" width="26.5703125" customWidth="1"/>
    <col min="13316" max="13316" width="58.42578125" customWidth="1"/>
    <col min="13317" max="13317" width="26.5703125" customWidth="1"/>
    <col min="13318" max="13318" width="16" customWidth="1"/>
    <col min="13319" max="13319" width="23.28515625" customWidth="1"/>
    <col min="13320" max="13320" width="38.85546875" customWidth="1"/>
    <col min="13321" max="13321" width="27.42578125" customWidth="1"/>
    <col min="13322" max="13322" width="16.28515625" customWidth="1"/>
    <col min="13323" max="13327" width="15" customWidth="1"/>
    <col min="13328" max="13332" width="0" hidden="1" customWidth="1"/>
    <col min="13569" max="13569" width="4.7109375" customWidth="1"/>
    <col min="13570" max="13570" width="12.28515625" customWidth="1"/>
    <col min="13571" max="13571" width="26.5703125" customWidth="1"/>
    <col min="13572" max="13572" width="58.42578125" customWidth="1"/>
    <col min="13573" max="13573" width="26.5703125" customWidth="1"/>
    <col min="13574" max="13574" width="16" customWidth="1"/>
    <col min="13575" max="13575" width="23.28515625" customWidth="1"/>
    <col min="13576" max="13576" width="38.85546875" customWidth="1"/>
    <col min="13577" max="13577" width="27.42578125" customWidth="1"/>
    <col min="13578" max="13578" width="16.28515625" customWidth="1"/>
    <col min="13579" max="13583" width="15" customWidth="1"/>
    <col min="13584" max="13588" width="0" hidden="1" customWidth="1"/>
    <col min="13825" max="13825" width="4.7109375" customWidth="1"/>
    <col min="13826" max="13826" width="12.28515625" customWidth="1"/>
    <col min="13827" max="13827" width="26.5703125" customWidth="1"/>
    <col min="13828" max="13828" width="58.42578125" customWidth="1"/>
    <col min="13829" max="13829" width="26.5703125" customWidth="1"/>
    <col min="13830" max="13830" width="16" customWidth="1"/>
    <col min="13831" max="13831" width="23.28515625" customWidth="1"/>
    <col min="13832" max="13832" width="38.85546875" customWidth="1"/>
    <col min="13833" max="13833" width="27.42578125" customWidth="1"/>
    <col min="13834" max="13834" width="16.28515625" customWidth="1"/>
    <col min="13835" max="13839" width="15" customWidth="1"/>
    <col min="13840" max="13844" width="0" hidden="1" customWidth="1"/>
    <col min="14081" max="14081" width="4.7109375" customWidth="1"/>
    <col min="14082" max="14082" width="12.28515625" customWidth="1"/>
    <col min="14083" max="14083" width="26.5703125" customWidth="1"/>
    <col min="14084" max="14084" width="58.42578125" customWidth="1"/>
    <col min="14085" max="14085" width="26.5703125" customWidth="1"/>
    <col min="14086" max="14086" width="16" customWidth="1"/>
    <col min="14087" max="14087" width="23.28515625" customWidth="1"/>
    <col min="14088" max="14088" width="38.85546875" customWidth="1"/>
    <col min="14089" max="14089" width="27.42578125" customWidth="1"/>
    <col min="14090" max="14090" width="16.28515625" customWidth="1"/>
    <col min="14091" max="14095" width="15" customWidth="1"/>
    <col min="14096" max="14100" width="0" hidden="1" customWidth="1"/>
    <col min="14337" max="14337" width="4.7109375" customWidth="1"/>
    <col min="14338" max="14338" width="12.28515625" customWidth="1"/>
    <col min="14339" max="14339" width="26.5703125" customWidth="1"/>
    <col min="14340" max="14340" width="58.42578125" customWidth="1"/>
    <col min="14341" max="14341" width="26.5703125" customWidth="1"/>
    <col min="14342" max="14342" width="16" customWidth="1"/>
    <col min="14343" max="14343" width="23.28515625" customWidth="1"/>
    <col min="14344" max="14344" width="38.85546875" customWidth="1"/>
    <col min="14345" max="14345" width="27.42578125" customWidth="1"/>
    <col min="14346" max="14346" width="16.28515625" customWidth="1"/>
    <col min="14347" max="14351" width="15" customWidth="1"/>
    <col min="14352" max="14356" width="0" hidden="1" customWidth="1"/>
    <col min="14593" max="14593" width="4.7109375" customWidth="1"/>
    <col min="14594" max="14594" width="12.28515625" customWidth="1"/>
    <col min="14595" max="14595" width="26.5703125" customWidth="1"/>
    <col min="14596" max="14596" width="58.42578125" customWidth="1"/>
    <col min="14597" max="14597" width="26.5703125" customWidth="1"/>
    <col min="14598" max="14598" width="16" customWidth="1"/>
    <col min="14599" max="14599" width="23.28515625" customWidth="1"/>
    <col min="14600" max="14600" width="38.85546875" customWidth="1"/>
    <col min="14601" max="14601" width="27.42578125" customWidth="1"/>
    <col min="14602" max="14602" width="16.28515625" customWidth="1"/>
    <col min="14603" max="14607" width="15" customWidth="1"/>
    <col min="14608" max="14612" width="0" hidden="1" customWidth="1"/>
    <col min="14849" max="14849" width="4.7109375" customWidth="1"/>
    <col min="14850" max="14850" width="12.28515625" customWidth="1"/>
    <col min="14851" max="14851" width="26.5703125" customWidth="1"/>
    <col min="14852" max="14852" width="58.42578125" customWidth="1"/>
    <col min="14853" max="14853" width="26.5703125" customWidth="1"/>
    <col min="14854" max="14854" width="16" customWidth="1"/>
    <col min="14855" max="14855" width="23.28515625" customWidth="1"/>
    <col min="14856" max="14856" width="38.85546875" customWidth="1"/>
    <col min="14857" max="14857" width="27.42578125" customWidth="1"/>
    <col min="14858" max="14858" width="16.28515625" customWidth="1"/>
    <col min="14859" max="14863" width="15" customWidth="1"/>
    <col min="14864" max="14868" width="0" hidden="1" customWidth="1"/>
    <col min="15105" max="15105" width="4.7109375" customWidth="1"/>
    <col min="15106" max="15106" width="12.28515625" customWidth="1"/>
    <col min="15107" max="15107" width="26.5703125" customWidth="1"/>
    <col min="15108" max="15108" width="58.42578125" customWidth="1"/>
    <col min="15109" max="15109" width="26.5703125" customWidth="1"/>
    <col min="15110" max="15110" width="16" customWidth="1"/>
    <col min="15111" max="15111" width="23.28515625" customWidth="1"/>
    <col min="15112" max="15112" width="38.85546875" customWidth="1"/>
    <col min="15113" max="15113" width="27.42578125" customWidth="1"/>
    <col min="15114" max="15114" width="16.28515625" customWidth="1"/>
    <col min="15115" max="15119" width="15" customWidth="1"/>
    <col min="15120" max="15124" width="0" hidden="1" customWidth="1"/>
    <col min="15361" max="15361" width="4.7109375" customWidth="1"/>
    <col min="15362" max="15362" width="12.28515625" customWidth="1"/>
    <col min="15363" max="15363" width="26.5703125" customWidth="1"/>
    <col min="15364" max="15364" width="58.42578125" customWidth="1"/>
    <col min="15365" max="15365" width="26.5703125" customWidth="1"/>
    <col min="15366" max="15366" width="16" customWidth="1"/>
    <col min="15367" max="15367" width="23.28515625" customWidth="1"/>
    <col min="15368" max="15368" width="38.85546875" customWidth="1"/>
    <col min="15369" max="15369" width="27.42578125" customWidth="1"/>
    <col min="15370" max="15370" width="16.28515625" customWidth="1"/>
    <col min="15371" max="15375" width="15" customWidth="1"/>
    <col min="15376" max="15380" width="0" hidden="1" customWidth="1"/>
    <col min="15617" max="15617" width="4.7109375" customWidth="1"/>
    <col min="15618" max="15618" width="12.28515625" customWidth="1"/>
    <col min="15619" max="15619" width="26.5703125" customWidth="1"/>
    <col min="15620" max="15620" width="58.42578125" customWidth="1"/>
    <col min="15621" max="15621" width="26.5703125" customWidth="1"/>
    <col min="15622" max="15622" width="16" customWidth="1"/>
    <col min="15623" max="15623" width="23.28515625" customWidth="1"/>
    <col min="15624" max="15624" width="38.85546875" customWidth="1"/>
    <col min="15625" max="15625" width="27.42578125" customWidth="1"/>
    <col min="15626" max="15626" width="16.28515625" customWidth="1"/>
    <col min="15627" max="15631" width="15" customWidth="1"/>
    <col min="15632" max="15636" width="0" hidden="1" customWidth="1"/>
    <col min="15873" max="15873" width="4.7109375" customWidth="1"/>
    <col min="15874" max="15874" width="12.28515625" customWidth="1"/>
    <col min="15875" max="15875" width="26.5703125" customWidth="1"/>
    <col min="15876" max="15876" width="58.42578125" customWidth="1"/>
    <col min="15877" max="15877" width="26.5703125" customWidth="1"/>
    <col min="15878" max="15878" width="16" customWidth="1"/>
    <col min="15879" max="15879" width="23.28515625" customWidth="1"/>
    <col min="15880" max="15880" width="38.85546875" customWidth="1"/>
    <col min="15881" max="15881" width="27.42578125" customWidth="1"/>
    <col min="15882" max="15882" width="16.28515625" customWidth="1"/>
    <col min="15883" max="15887" width="15" customWidth="1"/>
    <col min="15888" max="15892" width="0" hidden="1" customWidth="1"/>
    <col min="16129" max="16129" width="4.7109375" customWidth="1"/>
    <col min="16130" max="16130" width="12.28515625" customWidth="1"/>
    <col min="16131" max="16131" width="26.5703125" customWidth="1"/>
    <col min="16132" max="16132" width="58.42578125" customWidth="1"/>
    <col min="16133" max="16133" width="26.5703125" customWidth="1"/>
    <col min="16134" max="16134" width="16" customWidth="1"/>
    <col min="16135" max="16135" width="23.28515625" customWidth="1"/>
    <col min="16136" max="16136" width="38.85546875" customWidth="1"/>
    <col min="16137" max="16137" width="27.42578125" customWidth="1"/>
    <col min="16138" max="16138" width="16.28515625" customWidth="1"/>
    <col min="16139" max="16143" width="15" customWidth="1"/>
    <col min="16144" max="16148" width="0" hidden="1" customWidth="1"/>
  </cols>
  <sheetData>
    <row r="1" spans="2:20" ht="14.25">
      <c r="B1" s="458" t="s">
        <v>274</v>
      </c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</row>
    <row r="3" spans="2:20" ht="31.5" customHeight="1">
      <c r="B3" s="459" t="s">
        <v>275</v>
      </c>
      <c r="C3" s="460" t="s">
        <v>276</v>
      </c>
      <c r="D3" s="228" t="s">
        <v>277</v>
      </c>
      <c r="E3" s="228" t="s">
        <v>278</v>
      </c>
      <c r="F3" s="228" t="s">
        <v>279</v>
      </c>
      <c r="G3" s="228" t="s">
        <v>280</v>
      </c>
      <c r="H3" s="460" t="s">
        <v>281</v>
      </c>
      <c r="I3" s="460" t="s">
        <v>282</v>
      </c>
      <c r="J3" s="460" t="s">
        <v>283</v>
      </c>
      <c r="K3" s="459"/>
      <c r="L3" s="459"/>
      <c r="M3" s="459"/>
      <c r="N3" s="459"/>
      <c r="O3" s="459"/>
      <c r="P3" s="462" t="s">
        <v>284</v>
      </c>
      <c r="Q3" s="462" t="s">
        <v>285</v>
      </c>
      <c r="R3" s="462" t="s">
        <v>286</v>
      </c>
      <c r="S3" s="462" t="s">
        <v>287</v>
      </c>
      <c r="T3" s="462" t="s">
        <v>288</v>
      </c>
    </row>
    <row r="4" spans="2:20" ht="13.5" thickBot="1">
      <c r="B4" s="459"/>
      <c r="C4" s="460"/>
      <c r="D4" s="228"/>
      <c r="E4" s="228" t="s">
        <v>289</v>
      </c>
      <c r="F4" s="228" t="s">
        <v>290</v>
      </c>
      <c r="G4" s="228" t="s">
        <v>291</v>
      </c>
      <c r="H4" s="460"/>
      <c r="I4" s="460"/>
      <c r="J4" s="460"/>
      <c r="K4" s="461"/>
      <c r="L4" s="461"/>
      <c r="M4" s="461"/>
      <c r="N4" s="461"/>
      <c r="O4" s="461"/>
      <c r="P4" s="463"/>
      <c r="Q4" s="463"/>
      <c r="R4" s="463"/>
      <c r="S4" s="463"/>
      <c r="T4" s="463"/>
    </row>
    <row r="5" spans="2:20" ht="23.25" customHeight="1" thickBot="1">
      <c r="B5" s="227"/>
      <c r="C5" s="230"/>
      <c r="D5" s="231"/>
      <c r="E5" s="231"/>
      <c r="F5" s="231"/>
      <c r="G5" s="231"/>
      <c r="H5" s="231"/>
      <c r="I5" s="231"/>
      <c r="J5" s="231"/>
      <c r="K5" s="232"/>
      <c r="L5" s="232"/>
      <c r="M5" s="232"/>
      <c r="N5" s="232"/>
      <c r="O5" s="232"/>
      <c r="P5" s="233">
        <v>97.78</v>
      </c>
      <c r="Q5" s="234">
        <v>95.24</v>
      </c>
      <c r="R5" s="234">
        <v>93.1</v>
      </c>
      <c r="S5" s="234">
        <v>90.64</v>
      </c>
      <c r="T5" s="234">
        <v>88.75</v>
      </c>
    </row>
    <row r="6" spans="2:20" ht="18" customHeight="1">
      <c r="B6" s="227">
        <v>1</v>
      </c>
      <c r="C6" s="235" t="s">
        <v>292</v>
      </c>
      <c r="D6" s="235" t="s">
        <v>293</v>
      </c>
      <c r="E6" s="235">
        <v>0.23</v>
      </c>
      <c r="F6" s="235"/>
      <c r="G6" s="235"/>
      <c r="H6" s="235" t="s">
        <v>294</v>
      </c>
      <c r="I6" s="236">
        <v>315</v>
      </c>
      <c r="J6" s="237"/>
      <c r="K6" s="238"/>
      <c r="L6" s="238"/>
      <c r="M6" s="238"/>
      <c r="N6" s="238"/>
      <c r="O6" s="238"/>
      <c r="P6" s="238">
        <f t="shared" ref="P6:P36" si="0">($P$5/100)*O6</f>
        <v>0</v>
      </c>
      <c r="Q6" s="238">
        <f t="shared" ref="Q6:Q36" si="1">($Q$5/100)*O6</f>
        <v>0</v>
      </c>
      <c r="R6" s="238">
        <f t="shared" ref="R6:R36" si="2">($R$5/100)*O6</f>
        <v>0</v>
      </c>
      <c r="S6" s="238">
        <f t="shared" ref="S6:S36" si="3">($S$5/100)*O6</f>
        <v>0</v>
      </c>
      <c r="T6" s="238">
        <f t="shared" ref="T6:T36" si="4">($T$5/100)*O6</f>
        <v>0</v>
      </c>
    </row>
    <row r="7" spans="2:20" ht="24.75" customHeight="1">
      <c r="B7" s="227" t="s">
        <v>295</v>
      </c>
      <c r="C7" s="239" t="s">
        <v>296</v>
      </c>
      <c r="D7" s="239" t="s">
        <v>297</v>
      </c>
      <c r="E7" s="239"/>
      <c r="F7" s="239"/>
      <c r="G7" s="239"/>
      <c r="H7" s="239"/>
      <c r="I7" s="240"/>
      <c r="J7" s="241"/>
      <c r="K7" s="238"/>
      <c r="L7" s="238"/>
      <c r="M7" s="238"/>
      <c r="N7" s="238"/>
      <c r="O7" s="238"/>
      <c r="P7" s="238"/>
      <c r="Q7" s="238"/>
      <c r="R7" s="238"/>
      <c r="S7" s="238"/>
      <c r="T7" s="238"/>
    </row>
    <row r="8" spans="2:20" ht="35.25" customHeight="1">
      <c r="B8" s="227" t="s">
        <v>298</v>
      </c>
      <c r="C8" s="239" t="s">
        <v>296</v>
      </c>
      <c r="D8" s="239" t="s">
        <v>299</v>
      </c>
      <c r="E8" s="239"/>
      <c r="F8" s="239"/>
      <c r="G8" s="239"/>
      <c r="H8" s="239"/>
      <c r="I8" s="240"/>
      <c r="J8" s="241"/>
      <c r="K8" s="238"/>
      <c r="L8" s="238"/>
      <c r="M8" s="238"/>
      <c r="N8" s="238"/>
      <c r="O8" s="238"/>
      <c r="P8" s="238"/>
      <c r="Q8" s="238"/>
      <c r="R8" s="238"/>
      <c r="S8" s="238"/>
      <c r="T8" s="238"/>
    </row>
    <row r="9" spans="2:20" ht="18" customHeight="1">
      <c r="B9" s="227">
        <v>2</v>
      </c>
      <c r="C9" s="235" t="s">
        <v>292</v>
      </c>
      <c r="D9" s="235" t="s">
        <v>300</v>
      </c>
      <c r="E9" s="242">
        <v>0.37</v>
      </c>
      <c r="F9" s="235"/>
      <c r="G9" s="235"/>
      <c r="H9" s="235" t="s">
        <v>301</v>
      </c>
      <c r="I9" s="243">
        <v>375</v>
      </c>
      <c r="J9" s="237"/>
      <c r="K9" s="238"/>
      <c r="L9" s="238"/>
      <c r="M9" s="238"/>
      <c r="N9" s="238"/>
      <c r="O9" s="238"/>
      <c r="P9" s="238">
        <f t="shared" si="0"/>
        <v>0</v>
      </c>
      <c r="Q9" s="238">
        <f t="shared" si="1"/>
        <v>0</v>
      </c>
      <c r="R9" s="238">
        <f t="shared" si="2"/>
        <v>0</v>
      </c>
      <c r="S9" s="238">
        <f t="shared" si="3"/>
        <v>0</v>
      </c>
      <c r="T9" s="238">
        <f t="shared" si="4"/>
        <v>0</v>
      </c>
    </row>
    <row r="10" spans="2:20" ht="18" customHeight="1">
      <c r="B10" s="227">
        <v>3</v>
      </c>
      <c r="C10" s="239" t="s">
        <v>296</v>
      </c>
      <c r="D10" s="239" t="s">
        <v>302</v>
      </c>
      <c r="E10" s="239">
        <v>0.57999999999999996</v>
      </c>
      <c r="F10" s="239"/>
      <c r="G10" s="239"/>
      <c r="H10" s="239" t="s">
        <v>303</v>
      </c>
      <c r="I10" s="240">
        <v>375</v>
      </c>
      <c r="J10" s="241">
        <v>10799</v>
      </c>
      <c r="K10" s="238"/>
      <c r="L10" s="238"/>
      <c r="M10" s="238"/>
      <c r="N10" s="238"/>
      <c r="O10" s="238"/>
      <c r="P10" s="244" t="s">
        <v>304</v>
      </c>
      <c r="Q10" s="244">
        <v>21.47</v>
      </c>
      <c r="R10" s="244">
        <v>20.98</v>
      </c>
      <c r="S10" s="244">
        <v>20.43</v>
      </c>
      <c r="T10" s="244">
        <v>20</v>
      </c>
    </row>
    <row r="11" spans="2:20" ht="18" customHeight="1">
      <c r="B11" s="227">
        <v>4</v>
      </c>
      <c r="C11" s="245" t="s">
        <v>296</v>
      </c>
      <c r="D11" s="245" t="s">
        <v>305</v>
      </c>
      <c r="E11" s="464" t="s">
        <v>306</v>
      </c>
      <c r="F11" s="464"/>
      <c r="G11" s="464"/>
      <c r="H11" s="245" t="s">
        <v>307</v>
      </c>
      <c r="I11" s="246">
        <v>64.5</v>
      </c>
      <c r="J11" s="237"/>
      <c r="K11" s="238"/>
      <c r="L11" s="238"/>
      <c r="M11" s="238"/>
      <c r="N11" s="238"/>
      <c r="O11" s="238"/>
      <c r="P11" s="238">
        <f t="shared" si="0"/>
        <v>0</v>
      </c>
      <c r="Q11" s="238">
        <f t="shared" si="1"/>
        <v>0</v>
      </c>
      <c r="R11" s="238">
        <f t="shared" si="2"/>
        <v>0</v>
      </c>
      <c r="S11" s="238">
        <f t="shared" si="3"/>
        <v>0</v>
      </c>
      <c r="T11" s="238">
        <f t="shared" si="4"/>
        <v>0</v>
      </c>
    </row>
    <row r="12" spans="2:20" ht="30" customHeight="1">
      <c r="B12" s="227">
        <v>5</v>
      </c>
      <c r="C12" s="235" t="s">
        <v>308</v>
      </c>
      <c r="D12" s="235" t="s">
        <v>309</v>
      </c>
      <c r="E12" s="235"/>
      <c r="F12" s="235">
        <v>296</v>
      </c>
      <c r="G12" s="235"/>
      <c r="H12" s="235" t="s">
        <v>310</v>
      </c>
      <c r="I12" s="243">
        <v>375</v>
      </c>
      <c r="J12" s="237"/>
      <c r="K12" s="238"/>
      <c r="L12" s="238"/>
      <c r="M12" s="238"/>
      <c r="N12" s="238"/>
      <c r="O12" s="238"/>
      <c r="P12" s="238"/>
      <c r="Q12" s="238"/>
      <c r="R12" s="238"/>
      <c r="S12" s="238"/>
      <c r="T12" s="238"/>
    </row>
    <row r="13" spans="2:20" ht="32.25" customHeight="1">
      <c r="B13" s="227">
        <v>6</v>
      </c>
      <c r="C13" s="235" t="s">
        <v>311</v>
      </c>
      <c r="D13" s="235" t="s">
        <v>309</v>
      </c>
      <c r="E13" s="242">
        <v>0.37</v>
      </c>
      <c r="F13" s="235"/>
      <c r="G13" s="235"/>
      <c r="H13" s="235" t="s">
        <v>312</v>
      </c>
      <c r="I13" s="243">
        <v>375</v>
      </c>
      <c r="J13" s="237"/>
      <c r="K13" s="238"/>
      <c r="L13" s="238"/>
      <c r="M13" s="238"/>
      <c r="N13" s="238"/>
      <c r="O13" s="238"/>
      <c r="P13" s="238"/>
      <c r="Q13" s="238"/>
      <c r="R13" s="238"/>
      <c r="S13" s="238"/>
      <c r="T13" s="238"/>
    </row>
    <row r="14" spans="2:20" ht="18" customHeight="1">
      <c r="B14" s="227">
        <v>7</v>
      </c>
      <c r="C14" s="235" t="s">
        <v>292</v>
      </c>
      <c r="D14" s="235" t="s">
        <v>313</v>
      </c>
      <c r="E14" s="235">
        <v>0.12</v>
      </c>
      <c r="F14" s="235"/>
      <c r="G14" s="235"/>
      <c r="H14" s="235" t="s">
        <v>314</v>
      </c>
      <c r="I14" s="243">
        <v>187.5</v>
      </c>
      <c r="J14" s="237"/>
      <c r="K14" s="238"/>
      <c r="L14" s="238"/>
      <c r="M14" s="238"/>
      <c r="N14" s="238"/>
      <c r="O14" s="238"/>
      <c r="P14" s="238">
        <f t="shared" si="0"/>
        <v>0</v>
      </c>
      <c r="Q14" s="238">
        <f t="shared" si="1"/>
        <v>0</v>
      </c>
      <c r="R14" s="238">
        <f t="shared" si="2"/>
        <v>0</v>
      </c>
      <c r="S14" s="238">
        <f t="shared" si="3"/>
        <v>0</v>
      </c>
      <c r="T14" s="238">
        <f t="shared" si="4"/>
        <v>0</v>
      </c>
    </row>
    <row r="15" spans="2:20" ht="28.5" customHeight="1">
      <c r="B15" s="227" t="s">
        <v>315</v>
      </c>
      <c r="C15" s="239" t="s">
        <v>296</v>
      </c>
      <c r="D15" s="239" t="s">
        <v>316</v>
      </c>
      <c r="E15" s="239">
        <v>0.33</v>
      </c>
      <c r="F15" s="239">
        <v>4700</v>
      </c>
      <c r="G15" s="239"/>
      <c r="H15" s="239" t="s">
        <v>317</v>
      </c>
      <c r="I15" s="240">
        <v>303</v>
      </c>
      <c r="J15" s="241">
        <v>14205</v>
      </c>
      <c r="K15" s="238"/>
      <c r="L15" s="238"/>
      <c r="M15" s="238"/>
      <c r="N15" s="238"/>
      <c r="O15" s="238"/>
      <c r="P15" s="238"/>
      <c r="Q15" s="238"/>
      <c r="R15" s="238"/>
      <c r="S15" s="238"/>
      <c r="T15" s="238"/>
    </row>
    <row r="16" spans="2:20" ht="30.75" customHeight="1">
      <c r="B16" s="227">
        <v>8</v>
      </c>
      <c r="C16" s="239" t="s">
        <v>296</v>
      </c>
      <c r="D16" s="239" t="s">
        <v>318</v>
      </c>
      <c r="E16" s="239"/>
      <c r="F16" s="239"/>
      <c r="G16" s="239"/>
      <c r="H16" s="239" t="s">
        <v>319</v>
      </c>
      <c r="I16" s="240">
        <v>187.5</v>
      </c>
      <c r="J16" s="241">
        <v>13647</v>
      </c>
      <c r="K16" s="238"/>
      <c r="L16" s="238"/>
      <c r="M16" s="238"/>
      <c r="N16" s="238"/>
      <c r="O16" s="238"/>
      <c r="P16" s="244" t="s">
        <v>304</v>
      </c>
      <c r="Q16" s="244">
        <v>21.47</v>
      </c>
      <c r="R16" s="244">
        <v>20.98</v>
      </c>
      <c r="S16" s="244">
        <v>20.43</v>
      </c>
      <c r="T16" s="244">
        <v>20</v>
      </c>
    </row>
    <row r="17" spans="2:20" ht="18" customHeight="1">
      <c r="B17" s="227">
        <v>9</v>
      </c>
      <c r="C17" s="235" t="s">
        <v>320</v>
      </c>
      <c r="D17" s="235" t="s">
        <v>293</v>
      </c>
      <c r="E17" s="235">
        <v>0.23</v>
      </c>
      <c r="F17" s="235"/>
      <c r="G17" s="235"/>
      <c r="H17" s="235" t="s">
        <v>321</v>
      </c>
      <c r="I17" s="243">
        <v>315</v>
      </c>
      <c r="J17" s="237"/>
      <c r="K17" s="238"/>
      <c r="L17" s="238"/>
      <c r="M17" s="238"/>
      <c r="N17" s="238"/>
      <c r="O17" s="238"/>
      <c r="P17" s="238">
        <f t="shared" si="0"/>
        <v>0</v>
      </c>
      <c r="Q17" s="238">
        <f t="shared" si="1"/>
        <v>0</v>
      </c>
      <c r="R17" s="238">
        <f t="shared" si="2"/>
        <v>0</v>
      </c>
      <c r="S17" s="238">
        <f t="shared" si="3"/>
        <v>0</v>
      </c>
      <c r="T17" s="238">
        <f t="shared" si="4"/>
        <v>0</v>
      </c>
    </row>
    <row r="18" spans="2:20" ht="18" customHeight="1">
      <c r="B18" s="227">
        <v>10</v>
      </c>
      <c r="C18" s="235" t="s">
        <v>292</v>
      </c>
      <c r="D18" s="235" t="s">
        <v>322</v>
      </c>
      <c r="E18" s="235">
        <v>0.3</v>
      </c>
      <c r="F18" s="235"/>
      <c r="G18" s="235"/>
      <c r="H18" s="235" t="s">
        <v>323</v>
      </c>
      <c r="I18" s="243">
        <v>375</v>
      </c>
      <c r="J18" s="237"/>
      <c r="K18" s="238"/>
      <c r="L18" s="238"/>
      <c r="M18" s="238"/>
      <c r="N18" s="238"/>
      <c r="O18" s="238"/>
      <c r="P18" s="238">
        <f t="shared" si="0"/>
        <v>0</v>
      </c>
      <c r="Q18" s="238">
        <f t="shared" si="1"/>
        <v>0</v>
      </c>
      <c r="R18" s="238">
        <f t="shared" si="2"/>
        <v>0</v>
      </c>
      <c r="S18" s="238">
        <f t="shared" si="3"/>
        <v>0</v>
      </c>
      <c r="T18" s="238">
        <f t="shared" si="4"/>
        <v>0</v>
      </c>
    </row>
    <row r="19" spans="2:20" ht="18" customHeight="1">
      <c r="B19" s="227">
        <v>11</v>
      </c>
      <c r="C19" s="235" t="s">
        <v>324</v>
      </c>
      <c r="D19" s="235" t="s">
        <v>325</v>
      </c>
      <c r="E19" s="235">
        <v>0.23</v>
      </c>
      <c r="F19" s="235"/>
      <c r="G19" s="235"/>
      <c r="H19" s="235" t="s">
        <v>323</v>
      </c>
      <c r="I19" s="243">
        <v>315</v>
      </c>
      <c r="J19" s="237"/>
      <c r="K19" s="238"/>
      <c r="L19" s="238"/>
      <c r="M19" s="238"/>
      <c r="N19" s="238"/>
      <c r="O19" s="238"/>
      <c r="P19" s="238">
        <f t="shared" si="0"/>
        <v>0</v>
      </c>
      <c r="Q19" s="238">
        <f t="shared" si="1"/>
        <v>0</v>
      </c>
      <c r="R19" s="238">
        <f t="shared" si="2"/>
        <v>0</v>
      </c>
      <c r="S19" s="238">
        <f t="shared" si="3"/>
        <v>0</v>
      </c>
      <c r="T19" s="238">
        <f t="shared" si="4"/>
        <v>0</v>
      </c>
    </row>
    <row r="20" spans="2:20" ht="18" customHeight="1">
      <c r="B20" s="227">
        <v>12</v>
      </c>
      <c r="C20" s="239" t="s">
        <v>296</v>
      </c>
      <c r="D20" s="239" t="s">
        <v>326</v>
      </c>
      <c r="E20" s="239">
        <v>0.3</v>
      </c>
      <c r="F20" s="239"/>
      <c r="G20" s="239"/>
      <c r="H20" s="239" t="s">
        <v>327</v>
      </c>
      <c r="I20" s="240">
        <v>219</v>
      </c>
      <c r="J20" s="241">
        <v>9799</v>
      </c>
      <c r="K20" s="238"/>
      <c r="L20" s="238"/>
      <c r="M20" s="238"/>
      <c r="N20" s="238"/>
      <c r="O20" s="238"/>
      <c r="P20" s="238">
        <f t="shared" si="0"/>
        <v>0</v>
      </c>
      <c r="Q20" s="238">
        <f t="shared" si="1"/>
        <v>0</v>
      </c>
      <c r="R20" s="238">
        <f t="shared" si="2"/>
        <v>0</v>
      </c>
      <c r="S20" s="238">
        <f t="shared" si="3"/>
        <v>0</v>
      </c>
      <c r="T20" s="238">
        <f t="shared" si="4"/>
        <v>0</v>
      </c>
    </row>
    <row r="21" spans="2:20" ht="18.75" customHeight="1">
      <c r="B21" s="227">
        <v>13</v>
      </c>
      <c r="C21" s="235" t="s">
        <v>292</v>
      </c>
      <c r="D21" s="235" t="s">
        <v>322</v>
      </c>
      <c r="E21" s="235">
        <v>0.3</v>
      </c>
      <c r="F21" s="235"/>
      <c r="G21" s="235"/>
      <c r="H21" s="235" t="s">
        <v>328</v>
      </c>
      <c r="I21" s="243">
        <v>187.5</v>
      </c>
      <c r="J21" s="237"/>
      <c r="K21" s="238"/>
      <c r="L21" s="238"/>
      <c r="M21" s="238"/>
      <c r="N21" s="238"/>
      <c r="O21" s="238"/>
      <c r="P21" s="238">
        <f t="shared" si="0"/>
        <v>0</v>
      </c>
      <c r="Q21" s="238">
        <f t="shared" si="1"/>
        <v>0</v>
      </c>
      <c r="R21" s="238">
        <f t="shared" si="2"/>
        <v>0</v>
      </c>
      <c r="S21" s="238">
        <f t="shared" si="3"/>
        <v>0</v>
      </c>
      <c r="T21" s="238">
        <f t="shared" si="4"/>
        <v>0</v>
      </c>
    </row>
    <row r="22" spans="2:20" ht="27.75" customHeight="1">
      <c r="B22" s="227">
        <v>14</v>
      </c>
      <c r="C22" s="247" t="s">
        <v>329</v>
      </c>
      <c r="D22" s="247" t="s">
        <v>330</v>
      </c>
      <c r="E22" s="247" t="s">
        <v>331</v>
      </c>
      <c r="F22" s="247"/>
      <c r="G22" s="248">
        <v>0.5</v>
      </c>
      <c r="H22" s="247" t="s">
        <v>332</v>
      </c>
      <c r="I22" s="249">
        <v>157.5</v>
      </c>
      <c r="J22" s="243"/>
      <c r="K22" s="238"/>
      <c r="L22" s="238"/>
      <c r="M22" s="238"/>
      <c r="N22" s="238"/>
      <c r="O22" s="238"/>
      <c r="P22" s="238">
        <f t="shared" si="0"/>
        <v>0</v>
      </c>
      <c r="Q22" s="238">
        <f t="shared" si="1"/>
        <v>0</v>
      </c>
      <c r="R22" s="238">
        <f t="shared" si="2"/>
        <v>0</v>
      </c>
      <c r="S22" s="238">
        <f t="shared" si="3"/>
        <v>0</v>
      </c>
      <c r="T22" s="238">
        <f t="shared" si="4"/>
        <v>0</v>
      </c>
    </row>
    <row r="23" spans="2:20" ht="18.75" customHeight="1">
      <c r="B23" s="227">
        <v>15</v>
      </c>
      <c r="C23" s="235" t="s">
        <v>333</v>
      </c>
      <c r="D23" s="235" t="s">
        <v>334</v>
      </c>
      <c r="E23" s="235">
        <v>0.12</v>
      </c>
      <c r="F23" s="235"/>
      <c r="G23" s="235"/>
      <c r="H23" s="235" t="s">
        <v>317</v>
      </c>
      <c r="I23" s="243">
        <v>252</v>
      </c>
      <c r="J23" s="243"/>
      <c r="K23" s="238"/>
      <c r="L23" s="238"/>
      <c r="M23" s="238"/>
      <c r="N23" s="238"/>
      <c r="O23" s="238"/>
      <c r="P23" s="238">
        <f t="shared" si="0"/>
        <v>0</v>
      </c>
      <c r="Q23" s="238">
        <f t="shared" si="1"/>
        <v>0</v>
      </c>
      <c r="R23" s="238">
        <f t="shared" si="2"/>
        <v>0</v>
      </c>
      <c r="S23" s="238">
        <f t="shared" si="3"/>
        <v>0</v>
      </c>
      <c r="T23" s="238">
        <f t="shared" si="4"/>
        <v>0</v>
      </c>
    </row>
    <row r="24" spans="2:20" ht="24.75" customHeight="1">
      <c r="B24" s="227">
        <v>16</v>
      </c>
      <c r="C24" s="235" t="s">
        <v>333</v>
      </c>
      <c r="D24" s="235" t="s">
        <v>334</v>
      </c>
      <c r="E24" s="235">
        <v>0.12</v>
      </c>
      <c r="F24" s="235"/>
      <c r="G24" s="235"/>
      <c r="H24" s="235" t="s">
        <v>335</v>
      </c>
      <c r="I24" s="243">
        <v>252</v>
      </c>
      <c r="J24" s="243"/>
      <c r="K24" s="238"/>
      <c r="L24" s="238"/>
      <c r="M24" s="238"/>
      <c r="N24" s="238"/>
      <c r="O24" s="238"/>
      <c r="P24" s="238">
        <f t="shared" si="0"/>
        <v>0</v>
      </c>
      <c r="Q24" s="238">
        <f t="shared" si="1"/>
        <v>0</v>
      </c>
      <c r="R24" s="238">
        <f t="shared" si="2"/>
        <v>0</v>
      </c>
      <c r="S24" s="238">
        <f t="shared" si="3"/>
        <v>0</v>
      </c>
      <c r="T24" s="238">
        <f t="shared" si="4"/>
        <v>0</v>
      </c>
    </row>
    <row r="25" spans="2:20" ht="15.75" customHeight="1">
      <c r="B25" s="227">
        <v>17</v>
      </c>
      <c r="C25" s="245" t="s">
        <v>336</v>
      </c>
      <c r="D25" s="245" t="s">
        <v>305</v>
      </c>
      <c r="E25" s="464" t="s">
        <v>306</v>
      </c>
      <c r="F25" s="464"/>
      <c r="G25" s="464"/>
      <c r="H25" s="245" t="s">
        <v>337</v>
      </c>
      <c r="I25" s="246">
        <v>64.5</v>
      </c>
      <c r="J25" s="246"/>
      <c r="K25" s="238"/>
      <c r="L25" s="238"/>
      <c r="M25" s="238"/>
      <c r="N25" s="238"/>
      <c r="O25" s="238"/>
      <c r="P25" s="238">
        <f t="shared" si="0"/>
        <v>0</v>
      </c>
      <c r="Q25" s="238">
        <f t="shared" si="1"/>
        <v>0</v>
      </c>
      <c r="R25" s="238">
        <f t="shared" si="2"/>
        <v>0</v>
      </c>
      <c r="S25" s="238">
        <f t="shared" si="3"/>
        <v>0</v>
      </c>
      <c r="T25" s="238">
        <f t="shared" si="4"/>
        <v>0</v>
      </c>
    </row>
    <row r="26" spans="2:20" ht="18" customHeight="1">
      <c r="B26" s="227">
        <v>18</v>
      </c>
      <c r="C26" s="235" t="s">
        <v>320</v>
      </c>
      <c r="D26" s="235" t="s">
        <v>309</v>
      </c>
      <c r="E26" s="235">
        <v>0.3</v>
      </c>
      <c r="F26" s="235"/>
      <c r="G26" s="235"/>
      <c r="H26" s="235" t="s">
        <v>338</v>
      </c>
      <c r="I26" s="243">
        <v>375</v>
      </c>
      <c r="J26" s="243"/>
      <c r="K26" s="238"/>
      <c r="L26" s="238"/>
      <c r="M26" s="238"/>
      <c r="N26" s="238"/>
      <c r="O26" s="238"/>
      <c r="P26" s="238">
        <f t="shared" si="0"/>
        <v>0</v>
      </c>
      <c r="Q26" s="238">
        <f t="shared" si="1"/>
        <v>0</v>
      </c>
      <c r="R26" s="238">
        <f t="shared" si="2"/>
        <v>0</v>
      </c>
      <c r="S26" s="238">
        <f t="shared" si="3"/>
        <v>0</v>
      </c>
      <c r="T26" s="238">
        <f t="shared" si="4"/>
        <v>0</v>
      </c>
    </row>
    <row r="27" spans="2:20" ht="18" customHeight="1">
      <c r="B27" s="227">
        <v>19</v>
      </c>
      <c r="C27" s="235" t="s">
        <v>339</v>
      </c>
      <c r="D27" s="235" t="s">
        <v>340</v>
      </c>
      <c r="E27" s="235">
        <v>0.48</v>
      </c>
      <c r="F27" s="235"/>
      <c r="G27" s="235"/>
      <c r="H27" s="235" t="s">
        <v>341</v>
      </c>
      <c r="I27" s="243">
        <v>564</v>
      </c>
      <c r="J27" s="243"/>
      <c r="K27" s="238"/>
      <c r="L27" s="238"/>
      <c r="M27" s="238"/>
      <c r="N27" s="238"/>
      <c r="O27" s="238"/>
      <c r="P27" s="238">
        <f t="shared" si="0"/>
        <v>0</v>
      </c>
      <c r="Q27" s="238">
        <f t="shared" si="1"/>
        <v>0</v>
      </c>
      <c r="R27" s="238">
        <f t="shared" si="2"/>
        <v>0</v>
      </c>
      <c r="S27" s="238">
        <f t="shared" si="3"/>
        <v>0</v>
      </c>
      <c r="T27" s="238">
        <f t="shared" si="4"/>
        <v>0</v>
      </c>
    </row>
    <row r="28" spans="2:20" ht="18" customHeight="1">
      <c r="B28" s="227">
        <v>20</v>
      </c>
      <c r="C28" s="235" t="s">
        <v>342</v>
      </c>
      <c r="D28" s="235" t="s">
        <v>300</v>
      </c>
      <c r="E28" s="242">
        <v>0.37</v>
      </c>
      <c r="F28" s="235"/>
      <c r="G28" s="235"/>
      <c r="H28" s="235" t="s">
        <v>343</v>
      </c>
      <c r="I28" s="243">
        <v>471</v>
      </c>
      <c r="J28" s="243"/>
      <c r="K28" s="238"/>
      <c r="L28" s="238"/>
      <c r="M28" s="238"/>
      <c r="N28" s="238"/>
      <c r="O28" s="238"/>
      <c r="P28" s="238">
        <f t="shared" si="0"/>
        <v>0</v>
      </c>
      <c r="Q28" s="238">
        <f t="shared" si="1"/>
        <v>0</v>
      </c>
      <c r="R28" s="238">
        <f t="shared" si="2"/>
        <v>0</v>
      </c>
      <c r="S28" s="238">
        <f t="shared" si="3"/>
        <v>0</v>
      </c>
      <c r="T28" s="238">
        <f t="shared" si="4"/>
        <v>0</v>
      </c>
    </row>
    <row r="29" spans="2:20" ht="18" customHeight="1">
      <c r="B29" s="227">
        <v>21</v>
      </c>
      <c r="C29" s="235" t="s">
        <v>344</v>
      </c>
      <c r="D29" s="235" t="s">
        <v>322</v>
      </c>
      <c r="E29" s="235">
        <v>0.3</v>
      </c>
      <c r="F29" s="235"/>
      <c r="G29" s="235"/>
      <c r="H29" s="235" t="s">
        <v>345</v>
      </c>
      <c r="I29" s="243">
        <v>375</v>
      </c>
      <c r="J29" s="243"/>
      <c r="K29" s="238"/>
      <c r="L29" s="238"/>
      <c r="M29" s="238"/>
      <c r="N29" s="238"/>
      <c r="O29" s="238"/>
      <c r="P29" s="238">
        <f t="shared" si="0"/>
        <v>0</v>
      </c>
      <c r="Q29" s="238">
        <f t="shared" si="1"/>
        <v>0</v>
      </c>
      <c r="R29" s="238">
        <f t="shared" si="2"/>
        <v>0</v>
      </c>
      <c r="S29" s="238">
        <f t="shared" si="3"/>
        <v>0</v>
      </c>
      <c r="T29" s="238">
        <f t="shared" si="4"/>
        <v>0</v>
      </c>
    </row>
    <row r="30" spans="2:20" ht="18" customHeight="1">
      <c r="B30" s="227">
        <v>22</v>
      </c>
      <c r="C30" s="235" t="s">
        <v>346</v>
      </c>
      <c r="D30" s="235" t="s">
        <v>293</v>
      </c>
      <c r="E30" s="235">
        <v>0.23</v>
      </c>
      <c r="F30" s="235"/>
      <c r="G30" s="235"/>
      <c r="H30" s="235" t="s">
        <v>347</v>
      </c>
      <c r="I30" s="243">
        <v>315</v>
      </c>
      <c r="J30" s="243"/>
      <c r="K30" s="238"/>
      <c r="L30" s="238"/>
      <c r="M30" s="238"/>
      <c r="N30" s="238"/>
      <c r="O30" s="238"/>
      <c r="P30" s="238">
        <f t="shared" si="0"/>
        <v>0</v>
      </c>
      <c r="Q30" s="238">
        <f t="shared" si="1"/>
        <v>0</v>
      </c>
      <c r="R30" s="238">
        <f t="shared" si="2"/>
        <v>0</v>
      </c>
      <c r="S30" s="238">
        <f t="shared" si="3"/>
        <v>0</v>
      </c>
      <c r="T30" s="238">
        <f t="shared" si="4"/>
        <v>0</v>
      </c>
    </row>
    <row r="31" spans="2:20" ht="17.25" customHeight="1">
      <c r="B31" s="227">
        <v>23</v>
      </c>
      <c r="C31" s="235" t="s">
        <v>348</v>
      </c>
      <c r="D31" s="235" t="s">
        <v>349</v>
      </c>
      <c r="E31" s="465" t="s">
        <v>350</v>
      </c>
      <c r="F31" s="466"/>
      <c r="G31" s="467"/>
      <c r="H31" s="235" t="s">
        <v>351</v>
      </c>
      <c r="I31" s="243">
        <v>315</v>
      </c>
      <c r="J31" s="243"/>
      <c r="K31" s="238"/>
      <c r="L31" s="238"/>
      <c r="M31" s="238"/>
      <c r="N31" s="238"/>
      <c r="O31" s="238"/>
      <c r="P31" s="238">
        <f t="shared" si="0"/>
        <v>0</v>
      </c>
      <c r="Q31" s="238">
        <f t="shared" si="1"/>
        <v>0</v>
      </c>
      <c r="R31" s="238">
        <f t="shared" si="2"/>
        <v>0</v>
      </c>
      <c r="S31" s="238">
        <f t="shared" si="3"/>
        <v>0</v>
      </c>
      <c r="T31" s="238">
        <f t="shared" si="4"/>
        <v>0</v>
      </c>
    </row>
    <row r="32" spans="2:20" ht="32.25" customHeight="1">
      <c r="B32" s="227">
        <v>24</v>
      </c>
      <c r="C32" s="239" t="s">
        <v>352</v>
      </c>
      <c r="D32" s="239" t="s">
        <v>353</v>
      </c>
      <c r="E32" s="239">
        <v>0.3</v>
      </c>
      <c r="F32" s="239"/>
      <c r="G32" s="239"/>
      <c r="H32" s="239" t="s">
        <v>354</v>
      </c>
      <c r="I32" s="240">
        <v>219</v>
      </c>
      <c r="J32" s="243"/>
      <c r="K32" s="238"/>
      <c r="L32" s="238"/>
      <c r="M32" s="238"/>
      <c r="N32" s="238"/>
      <c r="O32" s="238"/>
      <c r="P32" s="238">
        <f t="shared" si="0"/>
        <v>0</v>
      </c>
      <c r="Q32" s="238">
        <f t="shared" si="1"/>
        <v>0</v>
      </c>
      <c r="R32" s="238">
        <f t="shared" si="2"/>
        <v>0</v>
      </c>
      <c r="S32" s="238">
        <f t="shared" si="3"/>
        <v>0</v>
      </c>
      <c r="T32" s="238">
        <f t="shared" si="4"/>
        <v>0</v>
      </c>
    </row>
    <row r="33" spans="2:20" ht="32.25" customHeight="1">
      <c r="B33" s="227" t="s">
        <v>355</v>
      </c>
      <c r="C33" s="239" t="s">
        <v>352</v>
      </c>
      <c r="D33" s="239" t="s">
        <v>356</v>
      </c>
      <c r="E33" s="239">
        <v>0.19</v>
      </c>
      <c r="F33" s="239"/>
      <c r="G33" s="239"/>
      <c r="H33" s="239" t="s">
        <v>357</v>
      </c>
      <c r="I33" s="240">
        <v>117</v>
      </c>
      <c r="J33" s="241">
        <v>4050</v>
      </c>
      <c r="K33" s="238"/>
      <c r="L33" s="238"/>
      <c r="M33" s="238"/>
      <c r="N33" s="238"/>
      <c r="O33" s="238"/>
      <c r="P33" s="238"/>
      <c r="Q33" s="238"/>
      <c r="R33" s="238"/>
      <c r="S33" s="238"/>
      <c r="T33" s="238"/>
    </row>
    <row r="34" spans="2:20" ht="32.25" customHeight="1">
      <c r="B34" s="227" t="s">
        <v>358</v>
      </c>
      <c r="C34" s="239" t="s">
        <v>352</v>
      </c>
      <c r="D34" s="239" t="s">
        <v>356</v>
      </c>
      <c r="E34" s="239">
        <v>0.19</v>
      </c>
      <c r="F34" s="239"/>
      <c r="G34" s="239"/>
      <c r="H34" s="239" t="s">
        <v>359</v>
      </c>
      <c r="I34" s="240">
        <v>137</v>
      </c>
      <c r="J34" s="241">
        <v>7062</v>
      </c>
      <c r="K34" s="238"/>
      <c r="L34" s="238"/>
      <c r="M34" s="238"/>
      <c r="N34" s="238"/>
      <c r="O34" s="238"/>
      <c r="P34" s="238"/>
      <c r="Q34" s="238"/>
      <c r="R34" s="238"/>
      <c r="S34" s="238"/>
      <c r="T34" s="238"/>
    </row>
    <row r="35" spans="2:20" ht="32.25" customHeight="1">
      <c r="B35" s="227" t="s">
        <v>360</v>
      </c>
      <c r="C35" s="239" t="s">
        <v>352</v>
      </c>
      <c r="D35" s="239" t="s">
        <v>356</v>
      </c>
      <c r="E35" s="239">
        <v>0.19</v>
      </c>
      <c r="F35" s="239"/>
      <c r="G35" s="239"/>
      <c r="H35" s="239" t="s">
        <v>361</v>
      </c>
      <c r="I35" s="240">
        <v>117</v>
      </c>
      <c r="J35" s="241">
        <v>4273</v>
      </c>
      <c r="K35" s="238"/>
      <c r="L35" s="238"/>
      <c r="M35" s="238"/>
      <c r="N35" s="238"/>
      <c r="O35" s="238"/>
      <c r="P35" s="238"/>
      <c r="Q35" s="238"/>
      <c r="R35" s="238"/>
      <c r="S35" s="238"/>
      <c r="T35" s="238"/>
    </row>
    <row r="36" spans="2:20" ht="18" customHeight="1">
      <c r="B36" s="227">
        <v>25</v>
      </c>
      <c r="C36" s="245" t="s">
        <v>296</v>
      </c>
      <c r="D36" s="245" t="s">
        <v>305</v>
      </c>
      <c r="E36" s="464" t="s">
        <v>306</v>
      </c>
      <c r="F36" s="464"/>
      <c r="G36" s="464"/>
      <c r="H36" s="245"/>
      <c r="I36" s="246">
        <v>64.5</v>
      </c>
      <c r="J36" s="246"/>
      <c r="K36" s="238"/>
      <c r="L36" s="238"/>
      <c r="M36" s="238"/>
      <c r="N36" s="238"/>
      <c r="O36" s="238"/>
      <c r="P36" s="238">
        <f t="shared" si="0"/>
        <v>0</v>
      </c>
      <c r="Q36" s="238">
        <f t="shared" si="1"/>
        <v>0</v>
      </c>
      <c r="R36" s="238">
        <f t="shared" si="2"/>
        <v>0</v>
      </c>
      <c r="S36" s="238">
        <f t="shared" si="3"/>
        <v>0</v>
      </c>
      <c r="T36" s="238">
        <f t="shared" si="4"/>
        <v>0</v>
      </c>
    </row>
    <row r="37" spans="2:20" ht="30" customHeight="1">
      <c r="B37" s="252">
        <v>26</v>
      </c>
      <c r="C37" s="239" t="s">
        <v>362</v>
      </c>
      <c r="D37" s="253" t="s">
        <v>363</v>
      </c>
      <c r="E37" s="254">
        <v>1</v>
      </c>
      <c r="F37" s="255"/>
      <c r="G37" s="256"/>
      <c r="H37" s="257" t="s">
        <v>364</v>
      </c>
      <c r="I37" s="258">
        <v>646</v>
      </c>
      <c r="J37" s="259">
        <v>156</v>
      </c>
      <c r="K37" s="260"/>
      <c r="L37" s="260"/>
      <c r="M37" s="260"/>
      <c r="N37" s="260"/>
      <c r="O37" s="260"/>
      <c r="P37" s="260"/>
      <c r="Q37" s="260"/>
      <c r="R37" s="260"/>
      <c r="S37" s="260"/>
      <c r="T37" s="260"/>
    </row>
    <row r="38" spans="2:20" ht="18" customHeight="1">
      <c r="B38" s="261">
        <v>27</v>
      </c>
      <c r="C38" s="262" t="s">
        <v>365</v>
      </c>
      <c r="D38" s="263" t="s">
        <v>366</v>
      </c>
      <c r="E38" s="264">
        <v>0.44</v>
      </c>
      <c r="F38" s="263"/>
      <c r="G38" s="263"/>
      <c r="H38" s="263" t="s">
        <v>367</v>
      </c>
      <c r="I38" s="265">
        <v>285</v>
      </c>
      <c r="J38" s="266">
        <v>950</v>
      </c>
      <c r="K38" s="260"/>
      <c r="L38" s="260"/>
      <c r="M38" s="260"/>
      <c r="N38" s="260"/>
      <c r="O38" s="260"/>
      <c r="P38" s="260"/>
      <c r="Q38" s="260"/>
      <c r="R38" s="260"/>
      <c r="S38" s="260"/>
      <c r="T38" s="260"/>
    </row>
    <row r="39" spans="2:20" ht="29.25" customHeight="1">
      <c r="B39" s="227">
        <v>28</v>
      </c>
      <c r="C39" s="267" t="s">
        <v>296</v>
      </c>
      <c r="D39" s="263" t="s">
        <v>368</v>
      </c>
      <c r="E39" s="264">
        <v>0.44</v>
      </c>
      <c r="F39" s="267"/>
      <c r="G39" s="267"/>
      <c r="H39" s="267" t="s">
        <v>369</v>
      </c>
      <c r="I39" s="265">
        <v>285</v>
      </c>
      <c r="J39" s="268">
        <v>950</v>
      </c>
    </row>
    <row r="40" spans="2:20" ht="18" customHeight="1">
      <c r="B40" s="227">
        <v>29</v>
      </c>
      <c r="C40" s="239" t="s">
        <v>296</v>
      </c>
      <c r="D40" s="263" t="s">
        <v>370</v>
      </c>
      <c r="E40" s="264">
        <v>0.44</v>
      </c>
      <c r="F40" s="239"/>
      <c r="G40" s="239"/>
      <c r="H40" s="239" t="s">
        <v>371</v>
      </c>
      <c r="I40" s="265">
        <v>285</v>
      </c>
      <c r="J40" s="268">
        <v>950</v>
      </c>
      <c r="K40" s="269"/>
    </row>
    <row r="41" spans="2:20" ht="18" customHeight="1">
      <c r="B41" s="227">
        <v>30</v>
      </c>
      <c r="C41" s="239" t="s">
        <v>296</v>
      </c>
      <c r="D41" s="263" t="s">
        <v>372</v>
      </c>
      <c r="E41" s="264">
        <v>0.44</v>
      </c>
      <c r="F41" s="239"/>
      <c r="G41" s="239"/>
      <c r="H41" s="239" t="s">
        <v>373</v>
      </c>
      <c r="I41" s="265">
        <v>285</v>
      </c>
      <c r="J41" s="268">
        <v>950</v>
      </c>
    </row>
    <row r="42" spans="2:20" ht="18" customHeight="1">
      <c r="B42" s="227">
        <v>31</v>
      </c>
      <c r="C42" s="239" t="s">
        <v>296</v>
      </c>
      <c r="D42" s="263" t="s">
        <v>374</v>
      </c>
      <c r="E42" s="264">
        <v>0.44</v>
      </c>
      <c r="F42" s="239"/>
      <c r="G42" s="239"/>
      <c r="H42" s="239" t="s">
        <v>375</v>
      </c>
      <c r="I42" s="265">
        <v>285</v>
      </c>
      <c r="J42" s="268">
        <v>950</v>
      </c>
    </row>
    <row r="43" spans="2:20" ht="25.5" customHeight="1">
      <c r="B43" s="229">
        <v>32</v>
      </c>
      <c r="C43" s="270" t="s">
        <v>296</v>
      </c>
      <c r="D43" s="263" t="s">
        <v>376</v>
      </c>
      <c r="E43" s="264">
        <v>0.44</v>
      </c>
      <c r="F43" s="270"/>
      <c r="G43" s="270"/>
      <c r="H43" s="239" t="s">
        <v>377</v>
      </c>
      <c r="I43" s="265">
        <v>285</v>
      </c>
      <c r="J43" s="271">
        <v>950</v>
      </c>
    </row>
    <row r="44" spans="2:20" ht="54.75" customHeight="1">
      <c r="B44" s="272"/>
      <c r="C44" s="273" t="s">
        <v>6</v>
      </c>
      <c r="D44" s="274" t="s">
        <v>378</v>
      </c>
      <c r="E44" s="274" t="s">
        <v>379</v>
      </c>
      <c r="F44" s="274" t="s">
        <v>380</v>
      </c>
      <c r="G44" s="274" t="s">
        <v>381</v>
      </c>
      <c r="H44" s="274" t="s">
        <v>382</v>
      </c>
      <c r="I44" s="275" t="s">
        <v>383</v>
      </c>
      <c r="J44" s="276"/>
    </row>
    <row r="45" spans="2:20" ht="18" customHeight="1">
      <c r="B45" s="277">
        <v>33</v>
      </c>
      <c r="C45" s="278" t="s">
        <v>384</v>
      </c>
      <c r="D45" s="279" t="s">
        <v>385</v>
      </c>
      <c r="E45" s="280">
        <f>F45/G45</f>
        <v>0.16501976284584979</v>
      </c>
      <c r="F45" s="281">
        <v>167</v>
      </c>
      <c r="G45" s="281">
        <v>1012</v>
      </c>
      <c r="H45" s="282">
        <v>510</v>
      </c>
      <c r="I45" s="283">
        <f>F45/G45*H45</f>
        <v>84.160079051383391</v>
      </c>
      <c r="J45" s="57"/>
    </row>
    <row r="46" spans="2:20" ht="18" customHeight="1">
      <c r="B46" s="227">
        <v>34</v>
      </c>
      <c r="C46" s="235" t="s">
        <v>384</v>
      </c>
      <c r="D46" s="250" t="s">
        <v>386</v>
      </c>
      <c r="E46" s="284">
        <f t="shared" ref="E46:E75" si="5">F46/G46</f>
        <v>0.13900000000000001</v>
      </c>
      <c r="F46" s="251">
        <v>139</v>
      </c>
      <c r="G46" s="251">
        <v>1000</v>
      </c>
      <c r="H46" s="285">
        <v>510</v>
      </c>
      <c r="I46" s="283">
        <f>F46/G46*H46</f>
        <v>70.89</v>
      </c>
      <c r="J46" s="286"/>
    </row>
    <row r="47" spans="2:20" ht="18" customHeight="1">
      <c r="B47" s="227">
        <v>35</v>
      </c>
      <c r="C47" s="235" t="s">
        <v>384</v>
      </c>
      <c r="D47" s="250" t="s">
        <v>387</v>
      </c>
      <c r="E47" s="284">
        <f t="shared" si="5"/>
        <v>7.4851911685514264E-2</v>
      </c>
      <c r="F47" s="251">
        <v>139</v>
      </c>
      <c r="G47" s="287">
        <v>1857</v>
      </c>
      <c r="H47" s="285">
        <v>510</v>
      </c>
      <c r="I47" s="283">
        <f>F47/G47*H47</f>
        <v>38.174474959612276</v>
      </c>
      <c r="J47" s="57"/>
    </row>
    <row r="48" spans="2:20" ht="18" customHeight="1">
      <c r="B48" s="227">
        <v>36</v>
      </c>
      <c r="C48" s="235" t="s">
        <v>384</v>
      </c>
      <c r="D48" s="250" t="s">
        <v>388</v>
      </c>
      <c r="E48" s="284">
        <f t="shared" si="5"/>
        <v>8.7476400251730646E-2</v>
      </c>
      <c r="F48" s="251">
        <v>139</v>
      </c>
      <c r="G48" s="287">
        <v>1589</v>
      </c>
      <c r="H48" s="285">
        <v>510</v>
      </c>
      <c r="I48" s="283">
        <f>F48/G48*H48</f>
        <v>44.612964128382629</v>
      </c>
      <c r="J48" s="57"/>
    </row>
    <row r="49" spans="2:10" ht="18" customHeight="1">
      <c r="B49" s="227">
        <v>37</v>
      </c>
      <c r="C49" s="235" t="s">
        <v>384</v>
      </c>
      <c r="D49" s="250" t="s">
        <v>389</v>
      </c>
      <c r="E49" s="284">
        <f t="shared" si="5"/>
        <v>5.7596513075965132E-2</v>
      </c>
      <c r="F49" s="251">
        <v>185</v>
      </c>
      <c r="G49" s="287">
        <v>3212</v>
      </c>
      <c r="H49" s="285">
        <v>510</v>
      </c>
      <c r="I49" s="288">
        <f t="shared" ref="I49:I75" si="6">E49*H49</f>
        <v>29.374221668742216</v>
      </c>
      <c r="J49" s="57"/>
    </row>
    <row r="50" spans="2:10" ht="18" customHeight="1">
      <c r="B50" s="227">
        <v>38</v>
      </c>
      <c r="C50" s="235" t="s">
        <v>384</v>
      </c>
      <c r="D50" s="250" t="s">
        <v>390</v>
      </c>
      <c r="E50" s="284">
        <f t="shared" si="5"/>
        <v>7.9428571428571432E-2</v>
      </c>
      <c r="F50" s="251">
        <v>139</v>
      </c>
      <c r="G50" s="287">
        <v>1750</v>
      </c>
      <c r="H50" s="285">
        <v>510</v>
      </c>
      <c r="I50" s="288">
        <f t="shared" si="6"/>
        <v>40.508571428571429</v>
      </c>
      <c r="J50" s="57"/>
    </row>
    <row r="51" spans="2:10" ht="18" customHeight="1">
      <c r="B51" s="227">
        <v>39</v>
      </c>
      <c r="C51" s="235" t="s">
        <v>384</v>
      </c>
      <c r="D51" s="250" t="s">
        <v>391</v>
      </c>
      <c r="E51" s="284">
        <f t="shared" si="5"/>
        <v>3.4122348601291118E-2</v>
      </c>
      <c r="F51" s="251">
        <v>222</v>
      </c>
      <c r="G51" s="287">
        <v>6506</v>
      </c>
      <c r="H51" s="285">
        <v>510</v>
      </c>
      <c r="I51" s="288">
        <f t="shared" si="6"/>
        <v>17.402397786658469</v>
      </c>
      <c r="J51" s="57"/>
    </row>
    <row r="52" spans="2:10" ht="18" customHeight="1">
      <c r="B52" s="227">
        <v>40</v>
      </c>
      <c r="C52" s="235" t="s">
        <v>384</v>
      </c>
      <c r="D52" s="250" t="s">
        <v>392</v>
      </c>
      <c r="E52" s="284">
        <f t="shared" si="5"/>
        <v>0.10349854227405247</v>
      </c>
      <c r="F52" s="251">
        <v>213</v>
      </c>
      <c r="G52" s="287">
        <v>2058</v>
      </c>
      <c r="H52" s="285">
        <v>510</v>
      </c>
      <c r="I52" s="288">
        <f t="shared" si="6"/>
        <v>52.78425655976676</v>
      </c>
      <c r="J52" s="57"/>
    </row>
    <row r="53" spans="2:10" ht="18" customHeight="1">
      <c r="B53" s="227">
        <v>41</v>
      </c>
      <c r="C53" s="235" t="s">
        <v>384</v>
      </c>
      <c r="D53" s="250" t="s">
        <v>393</v>
      </c>
      <c r="E53" s="284">
        <f t="shared" si="5"/>
        <v>0.15535339398180545</v>
      </c>
      <c r="F53" s="251">
        <v>222</v>
      </c>
      <c r="G53" s="287">
        <v>1429</v>
      </c>
      <c r="H53" s="285">
        <v>510</v>
      </c>
      <c r="I53" s="288">
        <f t="shared" si="6"/>
        <v>79.230230930720779</v>
      </c>
      <c r="J53" s="57"/>
    </row>
    <row r="54" spans="2:10" ht="18" customHeight="1">
      <c r="B54" s="227">
        <v>42</v>
      </c>
      <c r="C54" s="235" t="s">
        <v>384</v>
      </c>
      <c r="D54" s="250" t="s">
        <v>394</v>
      </c>
      <c r="E54" s="284">
        <f t="shared" si="5"/>
        <v>8.994197292069632E-2</v>
      </c>
      <c r="F54" s="251">
        <v>93</v>
      </c>
      <c r="G54" s="287">
        <v>1034</v>
      </c>
      <c r="H54" s="285">
        <v>510</v>
      </c>
      <c r="I54" s="288">
        <f t="shared" si="6"/>
        <v>45.870406189555126</v>
      </c>
      <c r="J54" s="57"/>
    </row>
    <row r="55" spans="2:10" ht="18" customHeight="1">
      <c r="B55" s="227">
        <v>43</v>
      </c>
      <c r="C55" s="235" t="s">
        <v>384</v>
      </c>
      <c r="D55" s="250" t="s">
        <v>395</v>
      </c>
      <c r="E55" s="284">
        <f t="shared" si="5"/>
        <v>0.17644183773216032</v>
      </c>
      <c r="F55" s="251">
        <v>361</v>
      </c>
      <c r="G55" s="287">
        <v>2046</v>
      </c>
      <c r="H55" s="285">
        <v>510</v>
      </c>
      <c r="I55" s="288">
        <f t="shared" si="6"/>
        <v>89.985337243401759</v>
      </c>
      <c r="J55" s="57"/>
    </row>
    <row r="56" spans="2:10" ht="18" customHeight="1">
      <c r="B56" s="227">
        <v>44</v>
      </c>
      <c r="C56" s="235" t="s">
        <v>384</v>
      </c>
      <c r="D56" s="250" t="s">
        <v>396</v>
      </c>
      <c r="E56" s="284">
        <f t="shared" si="5"/>
        <v>0.10517799352750809</v>
      </c>
      <c r="F56" s="251">
        <v>130</v>
      </c>
      <c r="G56" s="287">
        <v>1236</v>
      </c>
      <c r="H56" s="285">
        <v>510</v>
      </c>
      <c r="I56" s="288">
        <f t="shared" si="6"/>
        <v>53.640776699029125</v>
      </c>
      <c r="J56" s="57"/>
    </row>
    <row r="57" spans="2:10" ht="18" customHeight="1">
      <c r="B57" s="227">
        <v>45</v>
      </c>
      <c r="C57" s="235" t="s">
        <v>384</v>
      </c>
      <c r="D57" s="250" t="s">
        <v>397</v>
      </c>
      <c r="E57" s="284">
        <f t="shared" si="5"/>
        <v>6.3646788990825681E-2</v>
      </c>
      <c r="F57" s="251">
        <v>111</v>
      </c>
      <c r="G57" s="287">
        <v>1744</v>
      </c>
      <c r="H57" s="285">
        <v>510</v>
      </c>
      <c r="I57" s="288">
        <f t="shared" si="6"/>
        <v>32.459862385321095</v>
      </c>
      <c r="J57" s="57"/>
    </row>
    <row r="58" spans="2:10" ht="18" customHeight="1">
      <c r="B58" s="227">
        <v>46</v>
      </c>
      <c r="C58" s="235" t="s">
        <v>384</v>
      </c>
      <c r="D58" s="250" t="s">
        <v>398</v>
      </c>
      <c r="E58" s="284">
        <f t="shared" si="5"/>
        <v>0.13901064495929868</v>
      </c>
      <c r="F58" s="289">
        <v>222</v>
      </c>
      <c r="G58" s="287">
        <v>1597</v>
      </c>
      <c r="H58" s="285">
        <v>510</v>
      </c>
      <c r="I58" s="288">
        <f t="shared" si="6"/>
        <v>70.895428929242328</v>
      </c>
      <c r="J58" s="57"/>
    </row>
    <row r="59" spans="2:10" ht="18" customHeight="1">
      <c r="B59" s="227">
        <v>47</v>
      </c>
      <c r="C59" s="235" t="s">
        <v>384</v>
      </c>
      <c r="D59" s="250" t="s">
        <v>399</v>
      </c>
      <c r="E59" s="284">
        <f t="shared" si="5"/>
        <v>0.36679058240396528</v>
      </c>
      <c r="F59" s="287">
        <v>296</v>
      </c>
      <c r="G59" s="287">
        <v>807</v>
      </c>
      <c r="H59" s="285">
        <v>510</v>
      </c>
      <c r="I59" s="288">
        <f t="shared" si="6"/>
        <v>187.06319702602229</v>
      </c>
      <c r="J59" s="57"/>
    </row>
    <row r="60" spans="2:10" ht="18" customHeight="1">
      <c r="B60" s="227">
        <v>48</v>
      </c>
      <c r="C60" s="235" t="s">
        <v>384</v>
      </c>
      <c r="D60" s="250" t="s">
        <v>400</v>
      </c>
      <c r="E60" s="284">
        <f t="shared" si="5"/>
        <v>6.0305230404504369E-2</v>
      </c>
      <c r="F60" s="287">
        <v>407</v>
      </c>
      <c r="G60" s="287">
        <v>6749</v>
      </c>
      <c r="H60" s="285">
        <v>510</v>
      </c>
      <c r="I60" s="288">
        <f t="shared" si="6"/>
        <v>30.755667506297229</v>
      </c>
      <c r="J60" s="57"/>
    </row>
    <row r="61" spans="2:10" ht="18" customHeight="1">
      <c r="B61" s="227">
        <v>49</v>
      </c>
      <c r="C61" s="235" t="s">
        <v>384</v>
      </c>
      <c r="D61" s="250" t="s">
        <v>401</v>
      </c>
      <c r="E61" s="284">
        <f t="shared" si="5"/>
        <v>0.12416427889207259</v>
      </c>
      <c r="F61" s="287">
        <v>130</v>
      </c>
      <c r="G61" s="287">
        <v>1047</v>
      </c>
      <c r="H61" s="285">
        <v>510</v>
      </c>
      <c r="I61" s="288">
        <f t="shared" si="6"/>
        <v>63.323782234957015</v>
      </c>
      <c r="J61" s="57"/>
    </row>
    <row r="62" spans="2:10" ht="18" customHeight="1">
      <c r="B62" s="227">
        <v>50</v>
      </c>
      <c r="C62" s="235" t="s">
        <v>384</v>
      </c>
      <c r="D62" s="250" t="s">
        <v>402</v>
      </c>
      <c r="E62" s="284">
        <f t="shared" si="5"/>
        <v>0.36842105263157893</v>
      </c>
      <c r="F62" s="287">
        <v>315</v>
      </c>
      <c r="G62" s="287">
        <v>855</v>
      </c>
      <c r="H62" s="285">
        <v>510</v>
      </c>
      <c r="I62" s="288">
        <f t="shared" si="6"/>
        <v>187.89473684210526</v>
      </c>
      <c r="J62" s="57"/>
    </row>
    <row r="63" spans="2:10" ht="18" customHeight="1">
      <c r="B63" s="227">
        <v>51</v>
      </c>
      <c r="C63" s="235" t="s">
        <v>384</v>
      </c>
      <c r="D63" s="250" t="s">
        <v>403</v>
      </c>
      <c r="E63" s="284">
        <f t="shared" si="5"/>
        <v>5.342044581091468E-2</v>
      </c>
      <c r="F63" s="287">
        <v>139</v>
      </c>
      <c r="G63" s="287">
        <v>2602</v>
      </c>
      <c r="H63" s="285">
        <v>510</v>
      </c>
      <c r="I63" s="288">
        <f t="shared" si="6"/>
        <v>27.244427363566487</v>
      </c>
      <c r="J63" s="57"/>
    </row>
    <row r="64" spans="2:10" ht="18" customHeight="1">
      <c r="B64" s="227">
        <v>52</v>
      </c>
      <c r="C64" s="235" t="s">
        <v>384</v>
      </c>
      <c r="D64" s="250" t="s">
        <v>404</v>
      </c>
      <c r="E64" s="284">
        <f t="shared" si="5"/>
        <v>0.15700141442715701</v>
      </c>
      <c r="F64" s="287">
        <v>222</v>
      </c>
      <c r="G64" s="287">
        <v>1414</v>
      </c>
      <c r="H64" s="285">
        <v>510</v>
      </c>
      <c r="I64" s="288">
        <f t="shared" si="6"/>
        <v>80.070721357850076</v>
      </c>
      <c r="J64" s="57"/>
    </row>
    <row r="65" spans="2:10" ht="18" customHeight="1">
      <c r="B65" s="227">
        <v>53</v>
      </c>
      <c r="C65" s="235" t="s">
        <v>384</v>
      </c>
      <c r="D65" s="250" t="s">
        <v>405</v>
      </c>
      <c r="E65" s="284">
        <f t="shared" si="5"/>
        <v>2.9411764705882353E-2</v>
      </c>
      <c r="F65" s="287">
        <v>15</v>
      </c>
      <c r="G65" s="287">
        <f>H66</f>
        <v>510</v>
      </c>
      <c r="H65" s="285">
        <v>510</v>
      </c>
      <c r="I65" s="288">
        <f t="shared" si="6"/>
        <v>15</v>
      </c>
      <c r="J65" s="57"/>
    </row>
    <row r="66" spans="2:10" ht="18" customHeight="1">
      <c r="B66" s="227">
        <v>54</v>
      </c>
      <c r="C66" s="235" t="s">
        <v>384</v>
      </c>
      <c r="D66" s="250" t="s">
        <v>406</v>
      </c>
      <c r="E66" s="284">
        <f t="shared" si="5"/>
        <v>0.224</v>
      </c>
      <c r="F66" s="251">
        <v>56</v>
      </c>
      <c r="G66" s="251">
        <v>250</v>
      </c>
      <c r="H66" s="285">
        <v>510</v>
      </c>
      <c r="I66" s="288">
        <f t="shared" si="6"/>
        <v>114.24000000000001</v>
      </c>
      <c r="J66" s="286"/>
    </row>
    <row r="67" spans="2:10" ht="18" customHeight="1">
      <c r="B67" s="227">
        <v>55</v>
      </c>
      <c r="C67" s="235" t="s">
        <v>384</v>
      </c>
      <c r="D67" s="250" t="s">
        <v>407</v>
      </c>
      <c r="E67" s="284">
        <f t="shared" si="5"/>
        <v>5.2334337349397589E-2</v>
      </c>
      <c r="F67" s="287">
        <v>139</v>
      </c>
      <c r="G67" s="287">
        <v>2656</v>
      </c>
      <c r="H67" s="285">
        <v>510</v>
      </c>
      <c r="I67" s="288">
        <f t="shared" si="6"/>
        <v>26.690512048192769</v>
      </c>
      <c r="J67" s="57"/>
    </row>
    <row r="68" spans="2:10" ht="18" customHeight="1">
      <c r="B68" s="227">
        <v>56</v>
      </c>
      <c r="C68" s="235" t="s">
        <v>384</v>
      </c>
      <c r="D68" s="250" t="s">
        <v>408</v>
      </c>
      <c r="E68" s="284">
        <f t="shared" si="5"/>
        <v>9.8404255319148939E-2</v>
      </c>
      <c r="F68" s="290">
        <v>222</v>
      </c>
      <c r="G68" s="287">
        <v>2256</v>
      </c>
      <c r="H68" s="285">
        <v>510</v>
      </c>
      <c r="I68" s="288">
        <f t="shared" si="6"/>
        <v>50.186170212765958</v>
      </c>
      <c r="J68" s="57"/>
    </row>
    <row r="69" spans="2:10" ht="18" customHeight="1">
      <c r="B69" s="227">
        <v>57</v>
      </c>
      <c r="C69" s="235" t="s">
        <v>384</v>
      </c>
      <c r="D69" s="250" t="s">
        <v>409</v>
      </c>
      <c r="E69" s="284">
        <f t="shared" si="5"/>
        <v>0.29108391608391609</v>
      </c>
      <c r="F69" s="287">
        <v>333</v>
      </c>
      <c r="G69" s="287">
        <v>1144</v>
      </c>
      <c r="H69" s="285">
        <v>510</v>
      </c>
      <c r="I69" s="288">
        <f t="shared" si="6"/>
        <v>148.4527972027972</v>
      </c>
      <c r="J69" s="57"/>
    </row>
    <row r="70" spans="2:10" ht="18" customHeight="1">
      <c r="B70" s="227">
        <v>58</v>
      </c>
      <c r="C70" s="235" t="s">
        <v>384</v>
      </c>
      <c r="D70" s="250" t="s">
        <v>410</v>
      </c>
      <c r="E70" s="284">
        <f t="shared" si="5"/>
        <v>0.13849033063006863</v>
      </c>
      <c r="F70" s="251">
        <v>222</v>
      </c>
      <c r="G70" s="287">
        <v>1603</v>
      </c>
      <c r="H70" s="285">
        <v>510</v>
      </c>
      <c r="I70" s="288">
        <f t="shared" si="6"/>
        <v>70.630068621334999</v>
      </c>
      <c r="J70" s="286"/>
    </row>
    <row r="71" spans="2:10" ht="18" customHeight="1">
      <c r="B71" s="227">
        <v>59</v>
      </c>
      <c r="C71" s="235" t="s">
        <v>384</v>
      </c>
      <c r="D71" s="250" t="s">
        <v>411</v>
      </c>
      <c r="E71" s="284">
        <f t="shared" si="5"/>
        <v>0.12</v>
      </c>
      <c r="F71" s="291">
        <v>290.76</v>
      </c>
      <c r="G71" s="287">
        <v>2423</v>
      </c>
      <c r="H71" s="285">
        <v>510</v>
      </c>
      <c r="I71" s="288">
        <f t="shared" si="6"/>
        <v>61.199999999999996</v>
      </c>
      <c r="J71" s="286"/>
    </row>
    <row r="72" spans="2:10" ht="18" customHeight="1">
      <c r="B72" s="227">
        <v>60</v>
      </c>
      <c r="C72" s="235" t="s">
        <v>384</v>
      </c>
      <c r="D72" s="250" t="s">
        <v>412</v>
      </c>
      <c r="E72" s="284">
        <f t="shared" si="5"/>
        <v>4.7684391080617498E-2</v>
      </c>
      <c r="F72" s="287">
        <v>139</v>
      </c>
      <c r="G72" s="287">
        <v>2915</v>
      </c>
      <c r="H72" s="285">
        <v>510</v>
      </c>
      <c r="I72" s="288">
        <f t="shared" si="6"/>
        <v>24.319039451114925</v>
      </c>
      <c r="J72" s="57"/>
    </row>
    <row r="73" spans="2:10" ht="18" customHeight="1">
      <c r="B73" s="227">
        <v>61</v>
      </c>
      <c r="C73" s="235" t="s">
        <v>384</v>
      </c>
      <c r="D73" s="250" t="s">
        <v>413</v>
      </c>
      <c r="E73" s="284">
        <f t="shared" si="5"/>
        <v>6.2317865949338712E-2</v>
      </c>
      <c r="F73" s="251">
        <v>278</v>
      </c>
      <c r="G73" s="287">
        <v>4461</v>
      </c>
      <c r="H73" s="285">
        <v>510</v>
      </c>
      <c r="I73" s="288">
        <f t="shared" si="6"/>
        <v>31.782111634162742</v>
      </c>
      <c r="J73" s="286"/>
    </row>
    <row r="74" spans="2:10" ht="18" customHeight="1">
      <c r="B74" s="227">
        <v>62</v>
      </c>
      <c r="C74" s="235" t="s">
        <v>384</v>
      </c>
      <c r="D74" s="250" t="s">
        <v>414</v>
      </c>
      <c r="E74" s="284">
        <f t="shared" si="5"/>
        <v>0.11996336996336997</v>
      </c>
      <c r="F74" s="292">
        <v>131</v>
      </c>
      <c r="G74" s="287">
        <v>1092</v>
      </c>
      <c r="H74" s="285">
        <v>510</v>
      </c>
      <c r="I74" s="288">
        <f t="shared" si="6"/>
        <v>61.181318681318686</v>
      </c>
      <c r="J74" s="286"/>
    </row>
    <row r="75" spans="2:10" ht="18" customHeight="1">
      <c r="B75" s="227">
        <v>63</v>
      </c>
      <c r="C75" s="235" t="s">
        <v>384</v>
      </c>
      <c r="D75" s="250" t="s">
        <v>415</v>
      </c>
      <c r="E75" s="284">
        <f t="shared" si="5"/>
        <v>0.12023460410557185</v>
      </c>
      <c r="F75" s="292">
        <v>123</v>
      </c>
      <c r="G75" s="287">
        <v>1023</v>
      </c>
      <c r="H75" s="285">
        <v>510</v>
      </c>
      <c r="I75" s="288">
        <f t="shared" si="6"/>
        <v>61.319648093841643</v>
      </c>
      <c r="J75" s="286"/>
    </row>
    <row r="76" spans="2:10" ht="18" customHeight="1">
      <c r="B76" s="227">
        <v>64</v>
      </c>
      <c r="C76" s="235" t="s">
        <v>384</v>
      </c>
      <c r="D76" s="250" t="s">
        <v>416</v>
      </c>
      <c r="E76" s="293">
        <f>F76/G76</f>
        <v>9.3413978494623656E-2</v>
      </c>
      <c r="F76" s="287">
        <v>139</v>
      </c>
      <c r="G76" s="287">
        <v>1488</v>
      </c>
      <c r="H76" s="285">
        <v>510</v>
      </c>
      <c r="I76" s="288">
        <f>E76*H76</f>
        <v>47.641129032258064</v>
      </c>
      <c r="J76" s="57"/>
    </row>
    <row r="77" spans="2:10" ht="18" customHeight="1">
      <c r="B77" s="227">
        <v>65</v>
      </c>
      <c r="C77" s="235" t="s">
        <v>384</v>
      </c>
      <c r="D77" s="250" t="s">
        <v>417</v>
      </c>
      <c r="E77" s="293">
        <f>F77/G77</f>
        <v>5.8403361344537816E-2</v>
      </c>
      <c r="F77" s="287">
        <v>139</v>
      </c>
      <c r="G77" s="287">
        <v>2380</v>
      </c>
      <c r="H77" s="285">
        <v>510</v>
      </c>
      <c r="I77" s="288">
        <f t="shared" ref="I77:I114" si="7">E77*H77</f>
        <v>29.785714285714285</v>
      </c>
      <c r="J77" s="57"/>
    </row>
    <row r="78" spans="2:10" ht="18" customHeight="1">
      <c r="B78" s="227">
        <v>66</v>
      </c>
      <c r="C78" s="235" t="s">
        <v>384</v>
      </c>
      <c r="D78" s="250" t="s">
        <v>418</v>
      </c>
      <c r="E78" s="293">
        <f>F78/G78</f>
        <v>0.1843501326259947</v>
      </c>
      <c r="F78" s="287">
        <v>139</v>
      </c>
      <c r="G78" s="287">
        <v>754</v>
      </c>
      <c r="H78" s="285">
        <v>510</v>
      </c>
      <c r="I78" s="288">
        <f t="shared" si="7"/>
        <v>94.018567639257299</v>
      </c>
      <c r="J78" s="57"/>
    </row>
    <row r="79" spans="2:10" ht="18" customHeight="1">
      <c r="B79" s="227">
        <v>67</v>
      </c>
      <c r="C79" s="235" t="s">
        <v>384</v>
      </c>
      <c r="D79" s="250" t="s">
        <v>419</v>
      </c>
      <c r="E79" s="293">
        <f t="shared" ref="E79:E127" si="8">F79/G79</f>
        <v>5.0971763843050973E-2</v>
      </c>
      <c r="F79" s="251">
        <v>139</v>
      </c>
      <c r="G79" s="287">
        <v>2727</v>
      </c>
      <c r="H79" s="285">
        <v>510</v>
      </c>
      <c r="I79" s="288">
        <f t="shared" si="7"/>
        <v>25.995599559955995</v>
      </c>
      <c r="J79" s="286"/>
    </row>
    <row r="80" spans="2:10" ht="18" customHeight="1">
      <c r="B80" s="227">
        <v>68</v>
      </c>
      <c r="C80" s="235" t="s">
        <v>384</v>
      </c>
      <c r="D80" s="250" t="s">
        <v>420</v>
      </c>
      <c r="E80" s="293">
        <f t="shared" si="8"/>
        <v>0.1009440813362382</v>
      </c>
      <c r="F80" s="251">
        <v>139</v>
      </c>
      <c r="G80" s="287">
        <v>1377</v>
      </c>
      <c r="H80" s="285">
        <v>510</v>
      </c>
      <c r="I80" s="288">
        <f t="shared" si="7"/>
        <v>51.481481481481481</v>
      </c>
      <c r="J80" s="286"/>
    </row>
    <row r="81" spans="2:12" ht="18" customHeight="1">
      <c r="B81" s="227">
        <v>69</v>
      </c>
      <c r="C81" s="235" t="s">
        <v>384</v>
      </c>
      <c r="D81" s="250" t="s">
        <v>421</v>
      </c>
      <c r="E81" s="293">
        <f t="shared" si="8"/>
        <v>0.20376175548589343</v>
      </c>
      <c r="F81" s="287">
        <v>195</v>
      </c>
      <c r="G81" s="287">
        <v>957</v>
      </c>
      <c r="H81" s="285">
        <v>510</v>
      </c>
      <c r="I81" s="288">
        <f t="shared" si="7"/>
        <v>103.91849529780565</v>
      </c>
      <c r="J81" s="57"/>
    </row>
    <row r="82" spans="2:12" ht="18" customHeight="1">
      <c r="B82" s="227">
        <v>70</v>
      </c>
      <c r="C82" s="235" t="s">
        <v>384</v>
      </c>
      <c r="D82" s="250" t="s">
        <v>422</v>
      </c>
      <c r="E82" s="293">
        <f t="shared" si="8"/>
        <v>6.0434782608695649E-2</v>
      </c>
      <c r="F82" s="251">
        <v>139</v>
      </c>
      <c r="G82" s="287">
        <v>2300</v>
      </c>
      <c r="H82" s="285">
        <v>510</v>
      </c>
      <c r="I82" s="288">
        <f t="shared" si="7"/>
        <v>30.821739130434782</v>
      </c>
      <c r="J82" s="286"/>
    </row>
    <row r="83" spans="2:12" ht="18" customHeight="1">
      <c r="B83" s="227">
        <v>71</v>
      </c>
      <c r="C83" s="235" t="s">
        <v>384</v>
      </c>
      <c r="D83" s="250" t="s">
        <v>423</v>
      </c>
      <c r="E83" s="293">
        <f t="shared" si="8"/>
        <v>0.10775193798449613</v>
      </c>
      <c r="F83" s="287">
        <v>139</v>
      </c>
      <c r="G83" s="287">
        <v>1290</v>
      </c>
      <c r="H83" s="285">
        <v>510</v>
      </c>
      <c r="I83" s="288">
        <f t="shared" si="7"/>
        <v>54.953488372093027</v>
      </c>
      <c r="J83" s="57"/>
    </row>
    <row r="84" spans="2:12" ht="18" customHeight="1">
      <c r="B84" s="227">
        <v>72</v>
      </c>
      <c r="C84" s="235" t="s">
        <v>384</v>
      </c>
      <c r="D84" s="250" t="s">
        <v>424</v>
      </c>
      <c r="E84" s="293">
        <f t="shared" si="8"/>
        <v>0.12869565217391304</v>
      </c>
      <c r="F84" s="251">
        <v>222</v>
      </c>
      <c r="G84" s="287">
        <v>1725</v>
      </c>
      <c r="H84" s="285">
        <v>510</v>
      </c>
      <c r="I84" s="288">
        <f t="shared" si="7"/>
        <v>65.634782608695659</v>
      </c>
      <c r="J84" s="286"/>
    </row>
    <row r="85" spans="2:12" ht="18" customHeight="1">
      <c r="B85" s="227">
        <v>73</v>
      </c>
      <c r="C85" s="235" t="s">
        <v>384</v>
      </c>
      <c r="D85" s="250" t="s">
        <v>425</v>
      </c>
      <c r="E85" s="293">
        <f t="shared" si="8"/>
        <v>0.1905988409529942</v>
      </c>
      <c r="F85" s="287">
        <v>296</v>
      </c>
      <c r="G85" s="287">
        <v>1553</v>
      </c>
      <c r="H85" s="285">
        <v>510</v>
      </c>
      <c r="I85" s="288">
        <f t="shared" si="7"/>
        <v>97.205408886027044</v>
      </c>
      <c r="J85" s="57"/>
    </row>
    <row r="86" spans="2:12" ht="18" customHeight="1">
      <c r="B86" s="227">
        <v>74</v>
      </c>
      <c r="C86" s="235" t="s">
        <v>384</v>
      </c>
      <c r="D86" s="250" t="s">
        <v>426</v>
      </c>
      <c r="E86" s="293">
        <f t="shared" si="8"/>
        <v>7.3298429319371722E-2</v>
      </c>
      <c r="F86" s="287">
        <v>56</v>
      </c>
      <c r="G86" s="287">
        <v>764</v>
      </c>
      <c r="H86" s="285">
        <v>510</v>
      </c>
      <c r="I86" s="288">
        <f t="shared" si="7"/>
        <v>37.382198952879577</v>
      </c>
      <c r="J86" s="57"/>
    </row>
    <row r="87" spans="2:12" ht="18" customHeight="1">
      <c r="B87" s="227">
        <v>75</v>
      </c>
      <c r="C87" s="235" t="s">
        <v>384</v>
      </c>
      <c r="D87" s="250" t="s">
        <v>427</v>
      </c>
      <c r="E87" s="293">
        <f t="shared" si="8"/>
        <v>9.2952612393681647E-2</v>
      </c>
      <c r="F87" s="251">
        <v>306</v>
      </c>
      <c r="G87" s="287">
        <v>3292</v>
      </c>
      <c r="H87" s="285">
        <v>510</v>
      </c>
      <c r="I87" s="288">
        <f t="shared" si="7"/>
        <v>47.405832320777641</v>
      </c>
      <c r="J87" s="286"/>
    </row>
    <row r="88" spans="2:12" ht="18" customHeight="1">
      <c r="B88" s="227">
        <v>76</v>
      </c>
      <c r="C88" s="235" t="s">
        <v>384</v>
      </c>
      <c r="D88" s="250" t="s">
        <v>428</v>
      </c>
      <c r="E88" s="293">
        <f t="shared" si="8"/>
        <v>7.6499724821133736E-2</v>
      </c>
      <c r="F88" s="251">
        <v>139</v>
      </c>
      <c r="G88" s="287">
        <v>1817</v>
      </c>
      <c r="H88" s="285">
        <v>510</v>
      </c>
      <c r="I88" s="288">
        <f>E88*H88</f>
        <v>39.014859658778207</v>
      </c>
      <c r="J88" s="286"/>
    </row>
    <row r="89" spans="2:12" ht="18" customHeight="1">
      <c r="B89" s="227">
        <v>77</v>
      </c>
      <c r="C89" s="235" t="s">
        <v>384</v>
      </c>
      <c r="D89" s="250" t="s">
        <v>429</v>
      </c>
      <c r="E89" s="293">
        <f t="shared" si="8"/>
        <v>6.7272727272727276E-2</v>
      </c>
      <c r="F89" s="251">
        <v>74</v>
      </c>
      <c r="G89" s="287">
        <v>1100</v>
      </c>
      <c r="H89" s="285">
        <v>510</v>
      </c>
      <c r="I89" s="288">
        <f t="shared" si="7"/>
        <v>34.309090909090912</v>
      </c>
      <c r="J89" s="286"/>
    </row>
    <row r="90" spans="2:12" ht="18" customHeight="1">
      <c r="B90" s="227">
        <v>78</v>
      </c>
      <c r="C90" s="235" t="s">
        <v>384</v>
      </c>
      <c r="D90" s="250" t="s">
        <v>430</v>
      </c>
      <c r="E90" s="293">
        <f t="shared" si="8"/>
        <v>3.4040324692327838E-2</v>
      </c>
      <c r="F90" s="287">
        <v>130</v>
      </c>
      <c r="G90" s="287">
        <v>3819</v>
      </c>
      <c r="H90" s="285">
        <v>510</v>
      </c>
      <c r="I90" s="288">
        <f t="shared" si="7"/>
        <v>17.360565593087198</v>
      </c>
      <c r="J90" s="57"/>
    </row>
    <row r="91" spans="2:12" ht="18" customHeight="1">
      <c r="B91" s="261">
        <v>79</v>
      </c>
      <c r="C91" s="235" t="s">
        <v>384</v>
      </c>
      <c r="D91" s="250" t="s">
        <v>431</v>
      </c>
      <c r="E91" s="293">
        <f t="shared" si="8"/>
        <v>0.23070097604259096</v>
      </c>
      <c r="F91" s="287">
        <v>130</v>
      </c>
      <c r="G91" s="290">
        <v>563.5</v>
      </c>
      <c r="H91" s="285">
        <v>510</v>
      </c>
      <c r="I91" s="288">
        <f t="shared" si="7"/>
        <v>117.65749778172139</v>
      </c>
      <c r="J91" s="294"/>
      <c r="K91" s="295"/>
      <c r="L91" s="296"/>
    </row>
    <row r="92" spans="2:12" ht="18" customHeight="1">
      <c r="B92" s="261">
        <v>80</v>
      </c>
      <c r="C92" s="235" t="s">
        <v>384</v>
      </c>
      <c r="D92" s="250" t="s">
        <v>432</v>
      </c>
      <c r="E92" s="293">
        <f t="shared" si="8"/>
        <v>0.27372648488691609</v>
      </c>
      <c r="F92" s="287">
        <v>259</v>
      </c>
      <c r="G92" s="290">
        <v>946.2</v>
      </c>
      <c r="H92" s="285">
        <v>510</v>
      </c>
      <c r="I92" s="288">
        <f t="shared" si="7"/>
        <v>139.60050729232719</v>
      </c>
      <c r="J92" s="294"/>
      <c r="K92" s="295"/>
      <c r="L92" s="296"/>
    </row>
    <row r="93" spans="2:12" ht="18" customHeight="1">
      <c r="B93" s="261">
        <v>81</v>
      </c>
      <c r="C93" s="235" t="s">
        <v>384</v>
      </c>
      <c r="D93" s="250" t="s">
        <v>433</v>
      </c>
      <c r="E93" s="293">
        <f t="shared" si="8"/>
        <v>0.53297546012269936</v>
      </c>
      <c r="F93" s="287">
        <v>278</v>
      </c>
      <c r="G93" s="290">
        <v>521.6</v>
      </c>
      <c r="H93" s="285">
        <v>510</v>
      </c>
      <c r="I93" s="288">
        <f t="shared" si="7"/>
        <v>271.8174846625767</v>
      </c>
      <c r="J93" s="294"/>
      <c r="K93" s="295"/>
      <c r="L93" s="296"/>
    </row>
    <row r="94" spans="2:12" ht="18" customHeight="1">
      <c r="B94" s="297">
        <v>82</v>
      </c>
      <c r="C94" s="235" t="s">
        <v>384</v>
      </c>
      <c r="D94" s="250" t="s">
        <v>434</v>
      </c>
      <c r="E94" s="293">
        <f t="shared" si="8"/>
        <v>0.20693291155924606</v>
      </c>
      <c r="F94" s="287">
        <v>157</v>
      </c>
      <c r="G94" s="290">
        <v>758.7</v>
      </c>
      <c r="H94" s="285">
        <v>510</v>
      </c>
      <c r="I94" s="288">
        <f t="shared" si="7"/>
        <v>105.53578489521549</v>
      </c>
      <c r="J94" s="294"/>
      <c r="K94" s="295"/>
      <c r="L94" s="296"/>
    </row>
    <row r="95" spans="2:12" ht="18" customHeight="1">
      <c r="B95" s="297">
        <v>83</v>
      </c>
      <c r="C95" s="235" t="s">
        <v>384</v>
      </c>
      <c r="D95" s="250" t="s">
        <v>435</v>
      </c>
      <c r="E95" s="293">
        <f t="shared" si="8"/>
        <v>0.34668881046294375</v>
      </c>
      <c r="F95" s="287">
        <v>167</v>
      </c>
      <c r="G95" s="290">
        <v>481.7</v>
      </c>
      <c r="H95" s="285">
        <v>510</v>
      </c>
      <c r="I95" s="288">
        <f t="shared" si="7"/>
        <v>176.8112933361013</v>
      </c>
      <c r="J95" s="294"/>
      <c r="K95" s="295"/>
      <c r="L95" s="296"/>
    </row>
    <row r="96" spans="2:12" ht="18" customHeight="1">
      <c r="B96" s="297">
        <v>84</v>
      </c>
      <c r="C96" s="235" t="s">
        <v>384</v>
      </c>
      <c r="D96" s="250" t="s">
        <v>436</v>
      </c>
      <c r="E96" s="293">
        <f t="shared" si="8"/>
        <v>0.37182192744447795</v>
      </c>
      <c r="F96" s="287">
        <v>370</v>
      </c>
      <c r="G96" s="290">
        <v>995.1</v>
      </c>
      <c r="H96" s="285">
        <v>510</v>
      </c>
      <c r="I96" s="288">
        <f t="shared" si="7"/>
        <v>189.62918299668377</v>
      </c>
      <c r="J96" s="294"/>
      <c r="K96" s="295"/>
      <c r="L96" s="296"/>
    </row>
    <row r="97" spans="2:12" ht="18" customHeight="1">
      <c r="B97" s="297">
        <v>85</v>
      </c>
      <c r="C97" s="235" t="s">
        <v>384</v>
      </c>
      <c r="D97" s="250" t="s">
        <v>437</v>
      </c>
      <c r="E97" s="293">
        <f t="shared" si="8"/>
        <v>0.12530315278900564</v>
      </c>
      <c r="F97" s="287">
        <v>93</v>
      </c>
      <c r="G97" s="290">
        <v>742.2</v>
      </c>
      <c r="H97" s="285">
        <v>510</v>
      </c>
      <c r="I97" s="288">
        <f t="shared" si="7"/>
        <v>63.904607922392877</v>
      </c>
      <c r="J97" s="294"/>
      <c r="K97" s="295"/>
      <c r="L97" s="296"/>
    </row>
    <row r="98" spans="2:12" ht="18" customHeight="1">
      <c r="B98" s="297">
        <v>86</v>
      </c>
      <c r="C98" s="235" t="s">
        <v>384</v>
      </c>
      <c r="D98" s="250" t="s">
        <v>438</v>
      </c>
      <c r="E98" s="293">
        <f t="shared" si="8"/>
        <v>0.56286697712087475</v>
      </c>
      <c r="F98" s="287">
        <v>556</v>
      </c>
      <c r="G98" s="290">
        <v>987.8</v>
      </c>
      <c r="H98" s="285">
        <v>510</v>
      </c>
      <c r="I98" s="288">
        <f t="shared" si="7"/>
        <v>287.06215833164612</v>
      </c>
      <c r="J98" s="294"/>
      <c r="K98" s="295"/>
      <c r="L98" s="296"/>
    </row>
    <row r="99" spans="2:12" ht="18" customHeight="1">
      <c r="B99" s="297">
        <v>87</v>
      </c>
      <c r="C99" s="235" t="s">
        <v>384</v>
      </c>
      <c r="D99" s="250" t="s">
        <v>439</v>
      </c>
      <c r="E99" s="293">
        <f t="shared" si="8"/>
        <v>0.34353630739172908</v>
      </c>
      <c r="F99" s="287">
        <v>211</v>
      </c>
      <c r="G99" s="290">
        <v>614.20000000000005</v>
      </c>
      <c r="H99" s="285">
        <v>510</v>
      </c>
      <c r="I99" s="288">
        <f t="shared" si="7"/>
        <v>175.20351676978183</v>
      </c>
      <c r="J99" s="294"/>
      <c r="K99" s="295"/>
      <c r="L99" s="296"/>
    </row>
    <row r="100" spans="2:12" ht="18" customHeight="1">
      <c r="B100" s="298">
        <v>88</v>
      </c>
      <c r="C100" s="299" t="s">
        <v>384</v>
      </c>
      <c r="D100" s="300" t="s">
        <v>440</v>
      </c>
      <c r="E100" s="301">
        <f>F100/G100</f>
        <v>0.47044632086851629</v>
      </c>
      <c r="F100" s="302">
        <v>351</v>
      </c>
      <c r="G100" s="303">
        <v>746.1</v>
      </c>
      <c r="H100" s="231">
        <v>510</v>
      </c>
      <c r="I100" s="304">
        <f>E100*H100</f>
        <v>239.9276236429433</v>
      </c>
      <c r="J100" s="294"/>
      <c r="K100" s="295"/>
      <c r="L100" s="296"/>
    </row>
    <row r="101" spans="2:12" ht="29.25" customHeight="1">
      <c r="B101" s="305" t="s">
        <v>441</v>
      </c>
      <c r="C101" s="306" t="s">
        <v>384</v>
      </c>
      <c r="D101" s="306" t="s">
        <v>442</v>
      </c>
      <c r="E101" s="307">
        <f>F101/G101</f>
        <v>0.10467289719626169</v>
      </c>
      <c r="F101" s="308">
        <v>56</v>
      </c>
      <c r="G101" s="308">
        <v>535</v>
      </c>
      <c r="H101" s="309">
        <v>510</v>
      </c>
      <c r="I101" s="310">
        <f>E101*H101</f>
        <v>53.383177570093459</v>
      </c>
      <c r="J101" s="294"/>
      <c r="K101" s="295"/>
      <c r="L101" s="296"/>
    </row>
    <row r="102" spans="2:12" ht="27.75" customHeight="1">
      <c r="B102" s="305" t="s">
        <v>443</v>
      </c>
      <c r="C102" s="306" t="s">
        <v>444</v>
      </c>
      <c r="D102" s="306" t="s">
        <v>445</v>
      </c>
      <c r="E102" s="307">
        <f>F102/G102</f>
        <v>0.72906403940886699</v>
      </c>
      <c r="F102" s="308">
        <v>148</v>
      </c>
      <c r="G102" s="308">
        <v>203</v>
      </c>
      <c r="H102" s="309">
        <v>510</v>
      </c>
      <c r="I102" s="310">
        <f>E102*H102</f>
        <v>371.82266009852219</v>
      </c>
      <c r="J102" s="294"/>
      <c r="K102" s="295"/>
      <c r="L102" s="296"/>
    </row>
    <row r="103" spans="2:12" ht="30" customHeight="1">
      <c r="B103" s="305" t="s">
        <v>446</v>
      </c>
      <c r="C103" s="306" t="s">
        <v>384</v>
      </c>
      <c r="D103" s="306" t="s">
        <v>447</v>
      </c>
      <c r="E103" s="307">
        <f>F103/G103</f>
        <v>0.33958891867739055</v>
      </c>
      <c r="F103" s="308">
        <v>380</v>
      </c>
      <c r="G103" s="308">
        <v>1119</v>
      </c>
      <c r="H103" s="309">
        <v>510</v>
      </c>
      <c r="I103" s="311" t="s">
        <v>448</v>
      </c>
      <c r="J103" s="294"/>
      <c r="K103" s="295"/>
      <c r="L103" s="296"/>
    </row>
    <row r="104" spans="2:12" ht="18" customHeight="1">
      <c r="B104" s="297">
        <v>89</v>
      </c>
      <c r="C104" s="235" t="s">
        <v>384</v>
      </c>
      <c r="D104" s="250" t="s">
        <v>449</v>
      </c>
      <c r="E104" s="293">
        <f t="shared" si="8"/>
        <v>0.32142857142857145</v>
      </c>
      <c r="F104" s="287">
        <v>315</v>
      </c>
      <c r="G104" s="290">
        <v>980</v>
      </c>
      <c r="H104" s="312">
        <v>510</v>
      </c>
      <c r="I104" s="288">
        <f t="shared" si="7"/>
        <v>163.92857142857144</v>
      </c>
      <c r="J104" s="294"/>
      <c r="K104" s="295"/>
      <c r="L104" s="296"/>
    </row>
    <row r="105" spans="2:12" ht="18" customHeight="1">
      <c r="B105" s="297">
        <v>90</v>
      </c>
      <c r="C105" s="235" t="s">
        <v>384</v>
      </c>
      <c r="D105" s="250" t="s">
        <v>450</v>
      </c>
      <c r="E105" s="313">
        <f t="shared" si="8"/>
        <v>0.23194444444444445</v>
      </c>
      <c r="F105" s="287">
        <v>167</v>
      </c>
      <c r="G105" s="290">
        <v>720</v>
      </c>
      <c r="H105" s="312">
        <v>510</v>
      </c>
      <c r="I105" s="288">
        <f t="shared" si="7"/>
        <v>118.29166666666667</v>
      </c>
      <c r="J105" s="294"/>
      <c r="K105" s="295"/>
      <c r="L105" s="296"/>
    </row>
    <row r="106" spans="2:12" ht="18" customHeight="1">
      <c r="B106" s="297">
        <v>91</v>
      </c>
      <c r="C106" s="235" t="s">
        <v>384</v>
      </c>
      <c r="D106" s="250" t="s">
        <v>451</v>
      </c>
      <c r="E106" s="313">
        <f t="shared" si="8"/>
        <v>0.2846153846153846</v>
      </c>
      <c r="F106" s="287">
        <v>222</v>
      </c>
      <c r="G106" s="290">
        <v>780</v>
      </c>
      <c r="H106" s="312">
        <v>510</v>
      </c>
      <c r="I106" s="288">
        <f t="shared" si="7"/>
        <v>145.15384615384616</v>
      </c>
      <c r="J106" s="294"/>
      <c r="K106" s="295"/>
      <c r="L106" s="296"/>
    </row>
    <row r="107" spans="2:12" ht="18" customHeight="1">
      <c r="B107" s="297">
        <v>92</v>
      </c>
      <c r="C107" s="235" t="s">
        <v>384</v>
      </c>
      <c r="D107" s="250" t="s">
        <v>452</v>
      </c>
      <c r="E107" s="313">
        <f t="shared" si="8"/>
        <v>0.15416666666666667</v>
      </c>
      <c r="F107" s="287">
        <v>111</v>
      </c>
      <c r="G107" s="290">
        <v>720</v>
      </c>
      <c r="H107" s="312">
        <v>510</v>
      </c>
      <c r="I107" s="288">
        <f t="shared" si="7"/>
        <v>78.625</v>
      </c>
      <c r="J107" s="294"/>
      <c r="K107" s="295"/>
      <c r="L107" s="296"/>
    </row>
    <row r="108" spans="2:12" ht="18" customHeight="1">
      <c r="B108" s="297">
        <v>94</v>
      </c>
      <c r="C108" s="235" t="s">
        <v>384</v>
      </c>
      <c r="D108" s="250" t="s">
        <v>453</v>
      </c>
      <c r="E108" s="313">
        <f t="shared" si="8"/>
        <v>0.16301369863013698</v>
      </c>
      <c r="F108" s="287">
        <v>119</v>
      </c>
      <c r="G108" s="290">
        <v>730</v>
      </c>
      <c r="H108" s="312">
        <v>510</v>
      </c>
      <c r="I108" s="288">
        <f t="shared" si="7"/>
        <v>83.136986301369859</v>
      </c>
      <c r="J108" s="294"/>
      <c r="K108" s="295"/>
      <c r="L108" s="296"/>
    </row>
    <row r="109" spans="2:12" ht="18" customHeight="1">
      <c r="B109" s="297">
        <v>95</v>
      </c>
      <c r="C109" s="235" t="s">
        <v>384</v>
      </c>
      <c r="D109" s="250" t="s">
        <v>454</v>
      </c>
      <c r="E109" s="313">
        <f t="shared" si="8"/>
        <v>0.15769230769230769</v>
      </c>
      <c r="F109" s="287">
        <v>123</v>
      </c>
      <c r="G109" s="290">
        <v>780</v>
      </c>
      <c r="H109" s="312">
        <v>510</v>
      </c>
      <c r="I109" s="288">
        <f t="shared" si="7"/>
        <v>80.42307692307692</v>
      </c>
      <c r="J109" s="294"/>
      <c r="K109" s="295"/>
      <c r="L109" s="296"/>
    </row>
    <row r="110" spans="2:12" ht="18" customHeight="1">
      <c r="B110" s="297">
        <v>96</v>
      </c>
      <c r="C110" s="235" t="s">
        <v>384</v>
      </c>
      <c r="D110" s="250" t="s">
        <v>455</v>
      </c>
      <c r="E110" s="313">
        <f t="shared" si="8"/>
        <v>0.24558823529411763</v>
      </c>
      <c r="F110" s="287">
        <v>167</v>
      </c>
      <c r="G110" s="290">
        <v>680</v>
      </c>
      <c r="H110" s="312">
        <v>510</v>
      </c>
      <c r="I110" s="288">
        <f t="shared" si="7"/>
        <v>125.25</v>
      </c>
      <c r="J110" s="294"/>
      <c r="K110" s="295"/>
      <c r="L110" s="296"/>
    </row>
    <row r="111" spans="2:12" ht="18" customHeight="1">
      <c r="B111" s="297">
        <v>97</v>
      </c>
      <c r="C111" s="235" t="s">
        <v>384</v>
      </c>
      <c r="D111" s="250" t="s">
        <v>456</v>
      </c>
      <c r="E111" s="313">
        <f t="shared" si="8"/>
        <v>0.26117647058823529</v>
      </c>
      <c r="F111" s="287">
        <v>222</v>
      </c>
      <c r="G111" s="290">
        <v>850</v>
      </c>
      <c r="H111" s="312">
        <v>510</v>
      </c>
      <c r="I111" s="288">
        <f t="shared" si="7"/>
        <v>133.19999999999999</v>
      </c>
      <c r="J111" s="294"/>
      <c r="K111" s="295"/>
      <c r="L111" s="296"/>
    </row>
    <row r="112" spans="2:12" ht="18" customHeight="1">
      <c r="B112" s="297">
        <v>98</v>
      </c>
      <c r="C112" s="235" t="s">
        <v>384</v>
      </c>
      <c r="D112" s="250" t="s">
        <v>457</v>
      </c>
      <c r="E112" s="313">
        <f t="shared" si="8"/>
        <v>0.21410256410256409</v>
      </c>
      <c r="F112" s="287">
        <v>167</v>
      </c>
      <c r="G112" s="290">
        <v>780</v>
      </c>
      <c r="H112" s="312">
        <v>510</v>
      </c>
      <c r="I112" s="288">
        <f t="shared" si="7"/>
        <v>109.19230769230769</v>
      </c>
      <c r="J112" s="294"/>
      <c r="K112" s="295"/>
      <c r="L112" s="296"/>
    </row>
    <row r="113" spans="2:12" ht="18" customHeight="1">
      <c r="B113" s="297">
        <v>99</v>
      </c>
      <c r="C113" s="235" t="s">
        <v>384</v>
      </c>
      <c r="D113" s="250" t="s">
        <v>458</v>
      </c>
      <c r="E113" s="313">
        <f t="shared" si="8"/>
        <v>0.20555555555555555</v>
      </c>
      <c r="F113" s="287">
        <v>148</v>
      </c>
      <c r="G113" s="290">
        <v>720</v>
      </c>
      <c r="H113" s="312">
        <v>510</v>
      </c>
      <c r="I113" s="288">
        <f t="shared" si="7"/>
        <v>104.83333333333333</v>
      </c>
      <c r="J113" s="294"/>
      <c r="K113" s="295"/>
      <c r="L113" s="296"/>
    </row>
    <row r="114" spans="2:12" ht="18" customHeight="1">
      <c r="B114" s="297">
        <v>100</v>
      </c>
      <c r="C114" s="235" t="s">
        <v>384</v>
      </c>
      <c r="D114" s="250" t="s">
        <v>459</v>
      </c>
      <c r="E114" s="313">
        <f t="shared" si="8"/>
        <v>0.28080808080808078</v>
      </c>
      <c r="F114" s="287">
        <v>278</v>
      </c>
      <c r="G114" s="290">
        <v>990</v>
      </c>
      <c r="H114" s="312">
        <v>510</v>
      </c>
      <c r="I114" s="288">
        <f t="shared" si="7"/>
        <v>143.21212121212119</v>
      </c>
      <c r="J114" s="294"/>
      <c r="K114" s="295"/>
      <c r="L114" s="296"/>
    </row>
    <row r="115" spans="2:12" ht="18" customHeight="1">
      <c r="B115" s="297">
        <v>101</v>
      </c>
      <c r="C115" s="235" t="s">
        <v>384</v>
      </c>
      <c r="D115" s="250" t="s">
        <v>460</v>
      </c>
      <c r="E115" s="313">
        <f t="shared" si="8"/>
        <v>0.28080808080808078</v>
      </c>
      <c r="F115" s="287">
        <v>278</v>
      </c>
      <c r="G115" s="290">
        <v>990</v>
      </c>
      <c r="H115" s="312">
        <v>510</v>
      </c>
      <c r="I115" s="288">
        <f>E115*H115</f>
        <v>143.21212121212119</v>
      </c>
      <c r="J115" s="294"/>
      <c r="K115" s="295"/>
      <c r="L115" s="296"/>
    </row>
    <row r="116" spans="2:12" ht="18" customHeight="1">
      <c r="B116" s="297">
        <v>102</v>
      </c>
      <c r="C116" s="235" t="s">
        <v>384</v>
      </c>
      <c r="D116" s="250" t="s">
        <v>461</v>
      </c>
      <c r="E116" s="313">
        <f t="shared" si="8"/>
        <v>0.23194444444444445</v>
      </c>
      <c r="F116" s="287">
        <v>167</v>
      </c>
      <c r="G116" s="290">
        <v>720</v>
      </c>
      <c r="H116" s="312">
        <v>510</v>
      </c>
      <c r="I116" s="288">
        <f>E116*H116</f>
        <v>118.29166666666667</v>
      </c>
      <c r="J116" s="294"/>
      <c r="K116" s="295"/>
      <c r="L116" s="296"/>
    </row>
    <row r="117" spans="2:12" ht="18" customHeight="1">
      <c r="B117" s="297">
        <v>103</v>
      </c>
      <c r="C117" s="235" t="s">
        <v>384</v>
      </c>
      <c r="D117" s="250" t="s">
        <v>462</v>
      </c>
      <c r="E117" s="313">
        <f t="shared" si="8"/>
        <v>0.30204081632653063</v>
      </c>
      <c r="F117" s="287">
        <v>296</v>
      </c>
      <c r="G117" s="290">
        <v>980</v>
      </c>
      <c r="H117" s="312">
        <v>510</v>
      </c>
      <c r="I117" s="288">
        <f t="shared" ref="I117:I127" si="9">E117*H117</f>
        <v>154.04081632653063</v>
      </c>
      <c r="J117" s="294"/>
      <c r="K117" s="295"/>
      <c r="L117" s="296"/>
    </row>
    <row r="118" spans="2:12" ht="18" customHeight="1">
      <c r="B118" s="297">
        <v>104</v>
      </c>
      <c r="C118" s="235" t="s">
        <v>384</v>
      </c>
      <c r="D118" s="250" t="s">
        <v>463</v>
      </c>
      <c r="E118" s="313">
        <f t="shared" si="8"/>
        <v>0.39466666666666667</v>
      </c>
      <c r="F118" s="287">
        <v>296</v>
      </c>
      <c r="G118" s="290">
        <v>750</v>
      </c>
      <c r="H118" s="312">
        <v>510</v>
      </c>
      <c r="I118" s="288">
        <f t="shared" si="9"/>
        <v>201.28</v>
      </c>
      <c r="J118" s="294"/>
      <c r="K118" s="295"/>
      <c r="L118" s="296"/>
    </row>
    <row r="119" spans="2:12" ht="18" customHeight="1">
      <c r="B119" s="297">
        <v>105</v>
      </c>
      <c r="C119" s="235" t="s">
        <v>384</v>
      </c>
      <c r="D119" s="250" t="s">
        <v>464</v>
      </c>
      <c r="E119" s="313">
        <f t="shared" si="8"/>
        <v>0.23636363636363636</v>
      </c>
      <c r="F119" s="287">
        <v>130</v>
      </c>
      <c r="G119" s="290">
        <v>550</v>
      </c>
      <c r="H119" s="312">
        <v>510</v>
      </c>
      <c r="I119" s="288">
        <f t="shared" si="9"/>
        <v>120.54545454545455</v>
      </c>
      <c r="J119" s="294"/>
      <c r="K119" s="295"/>
      <c r="L119" s="296"/>
    </row>
    <row r="120" spans="2:12" ht="18" customHeight="1">
      <c r="B120" s="297">
        <v>106</v>
      </c>
      <c r="C120" s="235" t="s">
        <v>384</v>
      </c>
      <c r="D120" s="250" t="s">
        <v>465</v>
      </c>
      <c r="E120" s="313">
        <f t="shared" si="8"/>
        <v>0.21410256410256409</v>
      </c>
      <c r="F120" s="287">
        <v>167</v>
      </c>
      <c r="G120" s="290">
        <v>780</v>
      </c>
      <c r="H120" s="312">
        <v>510</v>
      </c>
      <c r="I120" s="288">
        <f t="shared" si="9"/>
        <v>109.19230769230769</v>
      </c>
      <c r="J120" s="294"/>
      <c r="K120" s="295"/>
      <c r="L120" s="296"/>
    </row>
    <row r="121" spans="2:12" ht="18" customHeight="1">
      <c r="B121" s="297">
        <v>107</v>
      </c>
      <c r="C121" s="235" t="s">
        <v>384</v>
      </c>
      <c r="D121" s="250" t="s">
        <v>466</v>
      </c>
      <c r="E121" s="313">
        <f t="shared" si="8"/>
        <v>0.37373737373737376</v>
      </c>
      <c r="F121" s="287">
        <v>370</v>
      </c>
      <c r="G121" s="290">
        <v>990</v>
      </c>
      <c r="H121" s="312">
        <v>510</v>
      </c>
      <c r="I121" s="288">
        <f t="shared" si="9"/>
        <v>190.60606060606062</v>
      </c>
      <c r="J121" s="294"/>
      <c r="K121" s="295"/>
      <c r="L121" s="296"/>
    </row>
    <row r="122" spans="2:12" ht="18" customHeight="1">
      <c r="B122" s="297">
        <v>108</v>
      </c>
      <c r="C122" s="235" t="s">
        <v>384</v>
      </c>
      <c r="D122" s="250" t="s">
        <v>467</v>
      </c>
      <c r="E122" s="313">
        <f t="shared" si="8"/>
        <v>0.37948717948717947</v>
      </c>
      <c r="F122" s="287">
        <v>370</v>
      </c>
      <c r="G122" s="290">
        <v>975</v>
      </c>
      <c r="H122" s="312">
        <v>510</v>
      </c>
      <c r="I122" s="288">
        <f t="shared" si="9"/>
        <v>193.53846153846152</v>
      </c>
      <c r="J122" s="294"/>
      <c r="K122" s="295"/>
      <c r="L122" s="296"/>
    </row>
    <row r="123" spans="2:12" ht="18" customHeight="1">
      <c r="B123" s="297">
        <v>109</v>
      </c>
      <c r="C123" s="235" t="s">
        <v>384</v>
      </c>
      <c r="D123" s="250" t="s">
        <v>468</v>
      </c>
      <c r="E123" s="313">
        <f t="shared" si="8"/>
        <v>0.22237017310252996</v>
      </c>
      <c r="F123" s="287">
        <v>167</v>
      </c>
      <c r="G123" s="290">
        <v>751</v>
      </c>
      <c r="H123" s="312">
        <v>510</v>
      </c>
      <c r="I123" s="288">
        <f t="shared" si="9"/>
        <v>113.40878828229027</v>
      </c>
      <c r="J123" s="294"/>
      <c r="K123" s="295"/>
      <c r="L123" s="296"/>
    </row>
    <row r="124" spans="2:12" ht="18" customHeight="1">
      <c r="B124" s="297">
        <v>110</v>
      </c>
      <c r="C124" s="235" t="s">
        <v>384</v>
      </c>
      <c r="D124" s="250" t="s">
        <v>469</v>
      </c>
      <c r="E124" s="313">
        <f t="shared" si="8"/>
        <v>0.28316326530612246</v>
      </c>
      <c r="F124" s="287">
        <v>222</v>
      </c>
      <c r="G124" s="290">
        <v>784</v>
      </c>
      <c r="H124" s="312">
        <v>510</v>
      </c>
      <c r="I124" s="288">
        <f t="shared" si="9"/>
        <v>144.41326530612244</v>
      </c>
      <c r="J124" s="294"/>
      <c r="K124" s="295"/>
      <c r="L124" s="296"/>
    </row>
    <row r="125" spans="2:12" ht="18" customHeight="1">
      <c r="B125" s="297">
        <v>111</v>
      </c>
      <c r="C125" s="235" t="s">
        <v>384</v>
      </c>
      <c r="D125" s="250" t="s">
        <v>470</v>
      </c>
      <c r="E125" s="313">
        <f t="shared" si="8"/>
        <v>0.21801566579634465</v>
      </c>
      <c r="F125" s="287">
        <v>167</v>
      </c>
      <c r="G125" s="290">
        <v>766</v>
      </c>
      <c r="H125" s="312">
        <v>510</v>
      </c>
      <c r="I125" s="288">
        <f t="shared" si="9"/>
        <v>111.18798955613578</v>
      </c>
      <c r="J125" s="294"/>
      <c r="K125" s="295"/>
      <c r="L125" s="296"/>
    </row>
    <row r="126" spans="2:12" ht="18" customHeight="1">
      <c r="B126" s="297">
        <v>112</v>
      </c>
      <c r="C126" s="235" t="s">
        <v>384</v>
      </c>
      <c r="D126" s="250" t="s">
        <v>471</v>
      </c>
      <c r="E126" s="313">
        <f t="shared" si="8"/>
        <v>0.2781954887218045</v>
      </c>
      <c r="F126" s="287">
        <v>222</v>
      </c>
      <c r="G126" s="290">
        <v>798</v>
      </c>
      <c r="H126" s="312">
        <v>510</v>
      </c>
      <c r="I126" s="288">
        <f t="shared" si="9"/>
        <v>141.87969924812029</v>
      </c>
      <c r="J126" s="294"/>
      <c r="K126" s="314"/>
      <c r="L126" s="315"/>
    </row>
    <row r="127" spans="2:12" ht="18" customHeight="1">
      <c r="B127" s="297">
        <v>113</v>
      </c>
      <c r="C127" s="235" t="s">
        <v>384</v>
      </c>
      <c r="D127" s="235" t="s">
        <v>472</v>
      </c>
      <c r="E127" s="316">
        <f t="shared" si="8"/>
        <v>0.25891472868217053</v>
      </c>
      <c r="F127" s="317">
        <v>167</v>
      </c>
      <c r="G127" s="318">
        <v>645</v>
      </c>
      <c r="H127" s="319">
        <v>510</v>
      </c>
      <c r="I127" s="288">
        <f t="shared" si="9"/>
        <v>132.04651162790697</v>
      </c>
      <c r="J127" s="294"/>
      <c r="K127" s="295"/>
      <c r="L127" s="296"/>
    </row>
    <row r="128" spans="2:12">
      <c r="C128" s="320"/>
      <c r="D128" s="321"/>
      <c r="E128" s="14"/>
      <c r="F128" s="322"/>
      <c r="G128" s="323"/>
      <c r="H128" s="321"/>
      <c r="I128" s="14"/>
      <c r="J128" s="324"/>
      <c r="K128" s="295"/>
      <c r="L128" s="296"/>
    </row>
    <row r="129" spans="3:12">
      <c r="C129" s="58"/>
      <c r="D129" s="325"/>
      <c r="F129" s="326"/>
      <c r="G129" s="327"/>
      <c r="H129" s="325"/>
      <c r="J129" s="324"/>
      <c r="K129" s="295"/>
      <c r="L129" s="296"/>
    </row>
    <row r="130" spans="3:12">
      <c r="C130" s="58"/>
      <c r="D130" s="325"/>
      <c r="F130" s="326"/>
      <c r="G130" s="327"/>
      <c r="H130" s="325"/>
      <c r="J130" s="324"/>
      <c r="K130" s="295"/>
      <c r="L130" s="296"/>
    </row>
    <row r="131" spans="3:12">
      <c r="C131" s="58"/>
      <c r="D131" s="325"/>
      <c r="F131" s="326"/>
      <c r="G131" s="327"/>
      <c r="H131" s="325"/>
      <c r="J131" s="324"/>
      <c r="K131" s="295"/>
      <c r="L131" s="296"/>
    </row>
    <row r="132" spans="3:12">
      <c r="C132" s="58"/>
      <c r="D132" s="325"/>
      <c r="F132" s="326"/>
      <c r="G132" s="327"/>
      <c r="H132" s="325"/>
      <c r="J132" s="324"/>
      <c r="K132" s="295"/>
      <c r="L132" s="296"/>
    </row>
    <row r="133" spans="3:12">
      <c r="C133" s="58"/>
      <c r="D133" s="325"/>
      <c r="F133" s="326"/>
      <c r="G133" s="327"/>
      <c r="H133" s="325"/>
      <c r="J133" s="324"/>
      <c r="K133" s="295"/>
      <c r="L133" s="296"/>
    </row>
    <row r="134" spans="3:12">
      <c r="C134" s="58"/>
      <c r="D134" s="325"/>
      <c r="F134" s="326"/>
      <c r="G134" s="327"/>
      <c r="H134" s="325"/>
      <c r="J134" s="324"/>
      <c r="K134" s="295"/>
      <c r="L134" s="296"/>
    </row>
    <row r="135" spans="3:12">
      <c r="C135" s="58"/>
      <c r="D135" s="325"/>
      <c r="F135" s="326"/>
      <c r="G135" s="327"/>
      <c r="H135" s="325"/>
      <c r="J135" s="324"/>
      <c r="K135" s="295"/>
      <c r="L135" s="296"/>
    </row>
    <row r="136" spans="3:12">
      <c r="C136" s="58"/>
      <c r="D136" s="325"/>
      <c r="F136" s="326"/>
      <c r="G136" s="327"/>
      <c r="H136" s="325"/>
      <c r="J136" s="324"/>
      <c r="K136" s="295"/>
      <c r="L136" s="296"/>
    </row>
    <row r="137" spans="3:12">
      <c r="C137" s="58"/>
      <c r="D137" s="325"/>
      <c r="F137" s="326"/>
      <c r="G137" s="327"/>
      <c r="H137" s="325"/>
      <c r="J137" s="324"/>
      <c r="K137" s="295"/>
      <c r="L137" s="296"/>
    </row>
    <row r="138" spans="3:12">
      <c r="C138" s="58"/>
      <c r="D138" s="325"/>
      <c r="F138" s="326"/>
      <c r="G138" s="327"/>
      <c r="H138" s="325"/>
      <c r="J138" s="324"/>
      <c r="K138" s="295"/>
      <c r="L138" s="296"/>
    </row>
  </sheetData>
  <mergeCells count="20">
    <mergeCell ref="E11:G11"/>
    <mergeCell ref="E25:G25"/>
    <mergeCell ref="E31:G31"/>
    <mergeCell ref="E36:G36"/>
    <mergeCell ref="O3:O4"/>
    <mergeCell ref="P3:P4"/>
    <mergeCell ref="Q3:Q4"/>
    <mergeCell ref="R3:R4"/>
    <mergeCell ref="S3:S4"/>
    <mergeCell ref="T3:T4"/>
    <mergeCell ref="B1:O1"/>
    <mergeCell ref="B3:B4"/>
    <mergeCell ref="C3:C4"/>
    <mergeCell ref="H3:H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ONERI</vt:lpstr>
      <vt:lpstr>RESIDENZA</vt:lpstr>
      <vt:lpstr>PRODUTTIVE</vt:lpstr>
      <vt:lpstr>TUR. COMM. DIR.</vt:lpstr>
      <vt:lpstr>TAB. DIRITTI SEGRETERIA</vt:lpstr>
      <vt:lpstr>TAB. VALORI IMU</vt:lpstr>
      <vt:lpstr>ONERI!Area_stampa</vt:lpstr>
      <vt:lpstr>D.G.C._n.9_del_22.01.2022</vt:lpstr>
    </vt:vector>
  </TitlesOfParts>
  <Company>Acme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Tosoni</dc:creator>
  <cp:lastModifiedBy>Stefano Pippa</cp:lastModifiedBy>
  <cp:lastPrinted>2020-11-25T12:26:00Z</cp:lastPrinted>
  <dcterms:created xsi:type="dcterms:W3CDTF">2003-01-30T08:35:44Z</dcterms:created>
  <dcterms:modified xsi:type="dcterms:W3CDTF">2025-11-21T09:37:35Z</dcterms:modified>
</cp:coreProperties>
</file>