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berici\Desktop\tariffe tari 2026\"/>
    </mc:Choice>
  </mc:AlternateContent>
  <xr:revisionPtr revIDLastSave="0" documentId="8_{DCDDA99D-CED9-46CD-AB48-16E2D3200F4E}" xr6:coauthVersionLast="47" xr6:coauthVersionMax="47" xr10:uidLastSave="{00000000-0000-0000-0000-000000000000}"/>
  <bookViews>
    <workbookView xWindow="-120" yWindow="-120" windowWidth="38640" windowHeight="21240" xr2:uid="{CB315AC1-AD2E-4C9C-B259-9E3C1323F989}"/>
  </bookViews>
  <sheets>
    <sheet name="AV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3" i="2" l="1"/>
  <c r="L93" i="2"/>
  <c r="I93" i="2"/>
  <c r="F93" i="2"/>
  <c r="L91" i="2"/>
  <c r="O90" i="2"/>
  <c r="L90" i="2"/>
  <c r="I90" i="2"/>
  <c r="F90" i="2"/>
  <c r="O89" i="2"/>
  <c r="O91" i="2" s="1"/>
  <c r="L89" i="2"/>
  <c r="I89" i="2"/>
  <c r="I91" i="2" s="1"/>
  <c r="F89" i="2"/>
  <c r="F91" i="2" s="1"/>
  <c r="O85" i="2"/>
  <c r="L85" i="2"/>
  <c r="I85" i="2"/>
  <c r="F85" i="2"/>
  <c r="N84" i="2"/>
  <c r="M84" i="2"/>
  <c r="K84" i="2"/>
  <c r="J84" i="2"/>
  <c r="H84" i="2"/>
  <c r="G84" i="2"/>
  <c r="E84" i="2"/>
  <c r="D84" i="2"/>
  <c r="O76" i="2"/>
  <c r="L76" i="2"/>
  <c r="I76" i="2"/>
  <c r="F76" i="2"/>
  <c r="O72" i="2"/>
  <c r="I72" i="2"/>
  <c r="F72" i="2"/>
  <c r="O71" i="2"/>
  <c r="L71" i="2"/>
  <c r="L72" i="2" s="1"/>
  <c r="I71" i="2"/>
  <c r="F71" i="2"/>
  <c r="O64" i="2"/>
  <c r="L64" i="2"/>
  <c r="F64" i="2"/>
  <c r="O63" i="2"/>
  <c r="L63" i="2"/>
  <c r="I63" i="2"/>
  <c r="I64" i="2" s="1"/>
  <c r="F63" i="2"/>
  <c r="O51" i="2"/>
  <c r="L51" i="2"/>
  <c r="I51" i="2"/>
  <c r="F51" i="2"/>
  <c r="O48" i="2"/>
  <c r="L48" i="2"/>
  <c r="I48" i="2"/>
  <c r="F48" i="2"/>
  <c r="R47" i="2"/>
  <c r="O47" i="2"/>
  <c r="L47" i="2"/>
  <c r="I47" i="2"/>
  <c r="F47" i="2"/>
  <c r="O46" i="2"/>
  <c r="L46" i="2"/>
  <c r="I46" i="2"/>
  <c r="F46" i="2"/>
  <c r="O45" i="2"/>
  <c r="L45" i="2"/>
  <c r="I45" i="2"/>
  <c r="F45" i="2"/>
  <c r="O44" i="2"/>
  <c r="L44" i="2"/>
  <c r="I44" i="2"/>
  <c r="F44" i="2"/>
  <c r="O43" i="2"/>
  <c r="L43" i="2"/>
  <c r="I43" i="2"/>
  <c r="F43" i="2"/>
  <c r="O42" i="2"/>
  <c r="L42" i="2"/>
  <c r="I42" i="2"/>
  <c r="F42" i="2"/>
  <c r="O41" i="2"/>
  <c r="L41" i="2"/>
  <c r="I41" i="2"/>
  <c r="F41" i="2"/>
  <c r="N40" i="2"/>
  <c r="K40" i="2"/>
  <c r="H40" i="2"/>
  <c r="E40" i="2"/>
  <c r="O39" i="2"/>
  <c r="L39" i="2"/>
  <c r="I39" i="2"/>
  <c r="F39" i="2"/>
  <c r="O38" i="2"/>
  <c r="L38" i="2"/>
  <c r="I38" i="2"/>
  <c r="F38" i="2"/>
  <c r="O37" i="2"/>
  <c r="L37" i="2"/>
  <c r="I37" i="2"/>
  <c r="F37" i="2"/>
  <c r="O36" i="2"/>
  <c r="L36" i="2"/>
  <c r="I36" i="2"/>
  <c r="F36" i="2"/>
  <c r="O35" i="2"/>
  <c r="L35" i="2"/>
  <c r="I35" i="2"/>
  <c r="F35" i="2"/>
  <c r="O34" i="2"/>
  <c r="L34" i="2"/>
  <c r="I34" i="2"/>
  <c r="F34" i="2"/>
  <c r="O33" i="2"/>
  <c r="L33" i="2"/>
  <c r="I33" i="2"/>
  <c r="F33" i="2"/>
  <c r="N32" i="2"/>
  <c r="M32" i="2"/>
  <c r="M40" i="2" s="1"/>
  <c r="O40" i="2" s="1"/>
  <c r="K32" i="2"/>
  <c r="J32" i="2"/>
  <c r="L32" i="2" s="1"/>
  <c r="H32" i="2"/>
  <c r="G32" i="2"/>
  <c r="G40" i="2" s="1"/>
  <c r="I40" i="2" s="1"/>
  <c r="E32" i="2"/>
  <c r="D32" i="2"/>
  <c r="F32" i="2" s="1"/>
  <c r="O31" i="2"/>
  <c r="L31" i="2"/>
  <c r="I31" i="2"/>
  <c r="F31" i="2"/>
  <c r="N30" i="2"/>
  <c r="N49" i="2" s="1"/>
  <c r="N52" i="2" s="1"/>
  <c r="M30" i="2"/>
  <c r="O30" i="2" s="1"/>
  <c r="K30" i="2"/>
  <c r="K49" i="2" s="1"/>
  <c r="K52" i="2" s="1"/>
  <c r="J30" i="2"/>
  <c r="H30" i="2"/>
  <c r="H49" i="2" s="1"/>
  <c r="H52" i="2" s="1"/>
  <c r="G30" i="2"/>
  <c r="I30" i="2" s="1"/>
  <c r="E30" i="2"/>
  <c r="E49" i="2" s="1"/>
  <c r="E52" i="2" s="1"/>
  <c r="D30" i="2"/>
  <c r="O29" i="2"/>
  <c r="L29" i="2"/>
  <c r="I29" i="2"/>
  <c r="F29" i="2"/>
  <c r="O28" i="2"/>
  <c r="L28" i="2"/>
  <c r="I28" i="2"/>
  <c r="F28" i="2"/>
  <c r="O27" i="2"/>
  <c r="L27" i="2"/>
  <c r="I27" i="2"/>
  <c r="F27" i="2"/>
  <c r="O26" i="2"/>
  <c r="L26" i="2"/>
  <c r="I26" i="2"/>
  <c r="F26" i="2"/>
  <c r="O25" i="2"/>
  <c r="L25" i="2"/>
  <c r="I25" i="2"/>
  <c r="F25" i="2"/>
  <c r="N23" i="2"/>
  <c r="M23" i="2"/>
  <c r="K23" i="2"/>
  <c r="J23" i="2"/>
  <c r="L23" i="2" s="1"/>
  <c r="H23" i="2"/>
  <c r="G23" i="2"/>
  <c r="E23" i="2"/>
  <c r="D23" i="2"/>
  <c r="F23" i="2" s="1"/>
  <c r="O22" i="2"/>
  <c r="L22" i="2"/>
  <c r="I22" i="2"/>
  <c r="F22" i="2"/>
  <c r="R21" i="2"/>
  <c r="O21" i="2"/>
  <c r="L21" i="2"/>
  <c r="I21" i="2"/>
  <c r="F21" i="2"/>
  <c r="O20" i="2"/>
  <c r="L20" i="2"/>
  <c r="I20" i="2"/>
  <c r="F20" i="2"/>
  <c r="O19" i="2"/>
  <c r="L19" i="2"/>
  <c r="I19" i="2"/>
  <c r="F19" i="2"/>
  <c r="O18" i="2"/>
  <c r="L18" i="2"/>
  <c r="I18" i="2"/>
  <c r="F18" i="2"/>
  <c r="O17" i="2"/>
  <c r="L17" i="2"/>
  <c r="I17" i="2"/>
  <c r="F17" i="2"/>
  <c r="O15" i="2"/>
  <c r="L15" i="2"/>
  <c r="I15" i="2"/>
  <c r="F15" i="2"/>
  <c r="O14" i="2"/>
  <c r="L14" i="2"/>
  <c r="I14" i="2"/>
  <c r="F14" i="2"/>
  <c r="O13" i="2"/>
  <c r="L13" i="2"/>
  <c r="I13" i="2"/>
  <c r="F13" i="2"/>
  <c r="O12" i="2"/>
  <c r="L12" i="2"/>
  <c r="I12" i="2"/>
  <c r="F12" i="2"/>
  <c r="O11" i="2"/>
  <c r="L11" i="2"/>
  <c r="I11" i="2"/>
  <c r="F11" i="2"/>
  <c r="O10" i="2"/>
  <c r="L10" i="2"/>
  <c r="I10" i="2"/>
  <c r="F10" i="2"/>
  <c r="O9" i="2"/>
  <c r="L9" i="2"/>
  <c r="I9" i="2"/>
  <c r="F9" i="2"/>
  <c r="O8" i="2"/>
  <c r="L8" i="2"/>
  <c r="I8" i="2"/>
  <c r="F8" i="2"/>
  <c r="O7" i="2"/>
  <c r="L7" i="2"/>
  <c r="I7" i="2"/>
  <c r="F7" i="2"/>
  <c r="O6" i="2"/>
  <c r="L6" i="2"/>
  <c r="I6" i="2"/>
  <c r="F6" i="2"/>
  <c r="P4" i="2"/>
  <c r="M4" i="2"/>
  <c r="J4" i="2"/>
  <c r="G4" i="2"/>
  <c r="F30" i="2" l="1"/>
  <c r="L30" i="2"/>
  <c r="D40" i="2"/>
  <c r="F40" i="2" s="1"/>
  <c r="J40" i="2"/>
  <c r="L40" i="2" s="1"/>
  <c r="G49" i="2"/>
  <c r="I49" i="2" s="1"/>
  <c r="M49" i="2"/>
  <c r="O49" i="2" s="1"/>
  <c r="I23" i="2"/>
  <c r="I52" i="2" s="1"/>
  <c r="I73" i="2" s="1"/>
  <c r="O23" i="2"/>
  <c r="I32" i="2"/>
  <c r="O32" i="2"/>
  <c r="J49" i="2" l="1"/>
  <c r="G52" i="2"/>
  <c r="M52" i="2"/>
  <c r="O52" i="2"/>
  <c r="O73" i="2" s="1"/>
  <c r="D49" i="2"/>
  <c r="I77" i="2"/>
  <c r="I79" i="2"/>
  <c r="I80" i="2" l="1"/>
  <c r="F49" i="2"/>
  <c r="F52" i="2" s="1"/>
  <c r="F73" i="2" s="1"/>
  <c r="D52" i="2"/>
  <c r="O77" i="2"/>
  <c r="O80" i="2" s="1"/>
  <c r="O79" i="2"/>
  <c r="L49" i="2"/>
  <c r="L52" i="2" s="1"/>
  <c r="L73" i="2" s="1"/>
  <c r="J52" i="2"/>
  <c r="L77" i="2" l="1"/>
  <c r="L80" i="2" s="1"/>
  <c r="L79" i="2"/>
  <c r="F77" i="2"/>
  <c r="F80" i="2" s="1"/>
  <c r="F79" i="2"/>
</calcChain>
</file>

<file path=xl/sharedStrings.xml><?xml version="1.0" encoding="utf-8"?>
<sst xmlns="http://schemas.openxmlformats.org/spreadsheetml/2006/main" count="146" uniqueCount="118">
  <si>
    <t xml:space="preserve">       PEF 2026-2029</t>
  </si>
  <si>
    <t>Post 2029</t>
  </si>
  <si>
    <t>alta val tidone</t>
  </si>
  <si>
    <t>Costi del/i gestore/i diverso/i dal Comune</t>
  </si>
  <si>
    <t>Costi 
del/i Comune/i</t>
  </si>
  <si>
    <t>Ciclo integrato
 RU (TOT PEF)</t>
  </si>
  <si>
    <r>
      <t xml:space="preserve">Costi dell’attività di raccolta e trasporto dei rifiuti urbani indifferenziati   </t>
    </r>
    <r>
      <rPr>
        <b/>
        <i/>
        <sz val="11"/>
        <color theme="1"/>
        <rFont val="Century Gothic"/>
        <family val="2"/>
      </rPr>
      <t>CRT</t>
    </r>
  </si>
  <si>
    <r>
      <t xml:space="preserve">Costi dell’attività di trattamento e smaltimento dei rifiuti urbani   </t>
    </r>
    <r>
      <rPr>
        <b/>
        <i/>
        <sz val="11"/>
        <rFont val="Century Gothic"/>
        <family val="2"/>
      </rPr>
      <t>CTS</t>
    </r>
  </si>
  <si>
    <r>
      <t xml:space="preserve">Costi dell’attività di trattamento e recupero dei rifiuti urbani   </t>
    </r>
    <r>
      <rPr>
        <b/>
        <i/>
        <sz val="11"/>
        <rFont val="Century Gothic"/>
        <family val="2"/>
      </rPr>
      <t>CTR</t>
    </r>
  </si>
  <si>
    <r>
      <t xml:space="preserve">Costi dell’attività di raccolta e trasporto delle frazioni differenziate   </t>
    </r>
    <r>
      <rPr>
        <b/>
        <i/>
        <sz val="11"/>
        <rFont val="Century Gothic"/>
        <family val="2"/>
      </rPr>
      <t>CRD</t>
    </r>
  </si>
  <si>
    <r>
      <t xml:space="preserve">Costi operativi variabili previsionali di cui all'articolo 17.2 del MTR-3   </t>
    </r>
    <r>
      <rPr>
        <b/>
        <i/>
        <sz val="11"/>
        <rFont val="Century Gothic"/>
        <family val="2"/>
      </rPr>
      <t>CTS</t>
    </r>
    <r>
      <rPr>
        <b/>
        <sz val="11"/>
        <rFont val="Century Gothic"/>
        <family val="2"/>
      </rPr>
      <t>∆</t>
    </r>
    <r>
      <rPr>
        <b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TV</t>
    </r>
  </si>
  <si>
    <r>
      <t xml:space="preserve">Costi operativi variabili previsionali di cui all'articolo 17.3 del MTR-3   </t>
    </r>
    <r>
      <rPr>
        <b/>
        <i/>
        <sz val="11"/>
        <rFont val="Century Gothic"/>
        <family val="2"/>
      </rPr>
      <t>CO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116,TV</t>
    </r>
  </si>
  <si>
    <r>
      <t xml:space="preserve">Costi operativi variabili previsionali di cui all'articolo 17.4 del MTR-3   </t>
    </r>
    <r>
      <rPr>
        <b/>
        <i/>
        <sz val="11"/>
        <rFont val="Century Gothic"/>
        <family val="2"/>
      </rPr>
      <t>CQ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TV</t>
    </r>
  </si>
  <si>
    <r>
      <t xml:space="preserve">Costi operativi variabili previsionali di cui all'articolo 17.5 del MTR-3   </t>
    </r>
    <r>
      <rPr>
        <b/>
        <i/>
        <sz val="11"/>
        <rFont val="Century Gothic"/>
        <family val="2"/>
      </rPr>
      <t>CO</t>
    </r>
    <r>
      <rPr>
        <b/>
        <i/>
        <vertAlign val="subscript"/>
        <sz val="11"/>
        <rFont val="Century Gothic"/>
        <family val="2"/>
      </rPr>
      <t>ANT,TV</t>
    </r>
  </si>
  <si>
    <r>
      <t xml:space="preserve">Costi operativi incentivanti sistematici variabili di cui all'articolo 10 del MTR-3   </t>
    </r>
    <r>
      <rPr>
        <b/>
        <i/>
        <sz val="11"/>
        <rFont val="Century Gothic"/>
        <family val="2"/>
      </rPr>
      <t>COnew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TV</t>
    </r>
  </si>
  <si>
    <r>
      <t xml:space="preserve">Costi operativi incentivanti </t>
    </r>
    <r>
      <rPr>
        <u/>
        <sz val="11"/>
        <rFont val="Century Gothic"/>
        <family val="2"/>
      </rPr>
      <t xml:space="preserve">non sistematici </t>
    </r>
    <r>
      <rPr>
        <sz val="11"/>
        <rFont val="Century Gothic"/>
        <family val="2"/>
      </rPr>
      <t xml:space="preserve">variabili di cui all'articolo 10 del MTR-3  </t>
    </r>
    <r>
      <rPr>
        <b/>
        <i/>
        <sz val="11"/>
        <rFont val="Century Gothic"/>
        <family val="2"/>
      </rPr>
      <t>COI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TV</t>
    </r>
  </si>
  <si>
    <r>
      <t xml:space="preserve">Fattore di Sharing   </t>
    </r>
    <r>
      <rPr>
        <b/>
        <i/>
        <sz val="11"/>
        <color theme="1"/>
        <rFont val="Century Gothic"/>
        <family val="2"/>
      </rPr>
      <t>b</t>
    </r>
  </si>
  <si>
    <r>
      <t xml:space="preserve">Proventi della vendita di materiale ed energia derivante da rifiuti   </t>
    </r>
    <r>
      <rPr>
        <b/>
        <i/>
        <sz val="11"/>
        <color theme="1"/>
        <rFont val="Century Gothic"/>
        <family val="2"/>
      </rPr>
      <t>AR</t>
    </r>
  </si>
  <si>
    <r>
      <t xml:space="preserve">Ricavi derivanti dai corrispettivi riconosciuti dai sistemi collettivi di compliance   </t>
    </r>
    <r>
      <rPr>
        <b/>
        <i/>
        <sz val="11"/>
        <color theme="1"/>
        <rFont val="Century Gothic"/>
        <family val="2"/>
      </rPr>
      <t>AR</t>
    </r>
    <r>
      <rPr>
        <b/>
        <i/>
        <vertAlign val="subscript"/>
        <sz val="11"/>
        <color theme="1"/>
        <rFont val="Century Gothic"/>
        <family val="2"/>
      </rPr>
      <t>sc</t>
    </r>
  </si>
  <si>
    <r>
      <t xml:space="preserve">Ricavi derivanti dai corrispettivi riconosciuti dal dai sistemi collettivi di compliance dopo sharing   </t>
    </r>
    <r>
      <rPr>
        <b/>
        <i/>
        <sz val="11"/>
        <rFont val="Century Gothic"/>
        <family val="2"/>
      </rPr>
      <t>b(AR</t>
    </r>
    <r>
      <rPr>
        <b/>
        <i/>
        <vertAlign val="subscript"/>
        <sz val="11"/>
        <rFont val="Century Gothic"/>
        <family val="2"/>
      </rPr>
      <t>a</t>
    </r>
    <r>
      <rPr>
        <b/>
        <i/>
        <sz val="11"/>
        <rFont val="Century Gothic"/>
        <family val="2"/>
      </rPr>
      <t xml:space="preserve"> + AR</t>
    </r>
    <r>
      <rPr>
        <b/>
        <i/>
        <vertAlign val="subscript"/>
        <sz val="11"/>
        <rFont val="Century Gothic"/>
        <family val="2"/>
      </rPr>
      <t>sc,a</t>
    </r>
    <r>
      <rPr>
        <b/>
        <i/>
        <sz val="11"/>
        <rFont val="Century Gothic"/>
        <family val="2"/>
      </rPr>
      <t xml:space="preserve">) </t>
    </r>
  </si>
  <si>
    <r>
      <t>Componente a conguaglio relativa ai costi variabili</t>
    </r>
    <r>
      <rPr>
        <b/>
        <sz val="11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 xml:space="preserve">  </t>
    </r>
    <r>
      <rPr>
        <b/>
        <i/>
        <sz val="11"/>
        <color theme="1"/>
        <rFont val="Century Gothic"/>
        <family val="2"/>
      </rPr>
      <t>RCtot</t>
    </r>
    <r>
      <rPr>
        <b/>
        <i/>
        <vertAlign val="subscript"/>
        <sz val="11"/>
        <color theme="1"/>
        <rFont val="Century Gothic"/>
        <family val="2"/>
      </rPr>
      <t>TV</t>
    </r>
  </si>
  <si>
    <r>
      <rPr>
        <b/>
        <sz val="10"/>
        <rFont val="Century Gothic"/>
        <family val="2"/>
      </rPr>
      <t>di cui quote pregresse recuperate nell'anno a - quota variabile</t>
    </r>
    <r>
      <rPr>
        <sz val="10"/>
        <rFont val="Century Gothic"/>
        <family val="2"/>
      </rPr>
      <t xml:space="preserve">  </t>
    </r>
    <r>
      <rPr>
        <b/>
        <sz val="10"/>
        <rFont val="Century Gothic"/>
        <family val="2"/>
      </rPr>
      <t>RC∆(T-Tmax)</t>
    </r>
    <r>
      <rPr>
        <b/>
        <vertAlign val="subscript"/>
        <sz val="10"/>
        <rFont val="Century Gothic"/>
        <family val="2"/>
      </rPr>
      <t>pre,TV,a</t>
    </r>
  </si>
  <si>
    <t>Oneri relativi all'IVA indetraibile - PARTE VARIABILE</t>
  </si>
  <si>
    <t>∑TVa totale delle entrate tariffarie relative alle componenti di costo variabile dopo le detrazioni di cui al. Art, 4.5 Del. 397/2025/R/Rif</t>
  </si>
  <si>
    <r>
      <t xml:space="preserve">Costi dell’attività di spazzamento e di lavaggio   </t>
    </r>
    <r>
      <rPr>
        <b/>
        <i/>
        <sz val="11"/>
        <rFont val="Century Gothic"/>
        <family val="2"/>
      </rPr>
      <t>CSL</t>
    </r>
  </si>
  <si>
    <r>
      <t xml:space="preserve">                    Costi per l’attività di gestione delle tariffe e dei rapporti con gli utenti   </t>
    </r>
    <r>
      <rPr>
        <b/>
        <i/>
        <sz val="11"/>
        <rFont val="Century Gothic"/>
        <family val="2"/>
      </rPr>
      <t>CARC</t>
    </r>
  </si>
  <si>
    <r>
      <t xml:space="preserve">                    Costi generali di gestione   </t>
    </r>
    <r>
      <rPr>
        <b/>
        <i/>
        <sz val="11"/>
        <rFont val="Century Gothic"/>
        <family val="2"/>
      </rPr>
      <t>CGG</t>
    </r>
  </si>
  <si>
    <r>
      <t xml:space="preserve">                    Costi relativi alla quota di crediti inesigibili    </t>
    </r>
    <r>
      <rPr>
        <b/>
        <i/>
        <sz val="11"/>
        <rFont val="Century Gothic"/>
        <family val="2"/>
      </rPr>
      <t>CCD</t>
    </r>
  </si>
  <si>
    <r>
      <t xml:space="preserve">                    Altri costi   </t>
    </r>
    <r>
      <rPr>
        <b/>
        <i/>
        <sz val="11"/>
        <rFont val="Century Gothic"/>
        <family val="2"/>
      </rPr>
      <t>CO</t>
    </r>
    <r>
      <rPr>
        <b/>
        <i/>
        <vertAlign val="subscript"/>
        <sz val="11"/>
        <rFont val="Century Gothic"/>
        <family val="2"/>
      </rPr>
      <t>AL</t>
    </r>
  </si>
  <si>
    <r>
      <t xml:space="preserve">Costi comuni   </t>
    </r>
    <r>
      <rPr>
        <b/>
        <i/>
        <sz val="11"/>
        <rFont val="Century Gothic"/>
        <family val="2"/>
      </rPr>
      <t>CC</t>
    </r>
  </si>
  <si>
    <r>
      <t xml:space="preserve">                  Ammortamenti   </t>
    </r>
    <r>
      <rPr>
        <b/>
        <i/>
        <sz val="11"/>
        <rFont val="Century Gothic"/>
        <family val="2"/>
      </rPr>
      <t>Amm</t>
    </r>
  </si>
  <si>
    <r>
      <t xml:space="preserve">                  Accantonamenti   </t>
    </r>
    <r>
      <rPr>
        <b/>
        <i/>
        <sz val="11"/>
        <rFont val="Century Gothic"/>
        <family val="2"/>
      </rPr>
      <t>Acc</t>
    </r>
  </si>
  <si>
    <t xml:space="preserve">                        - di cui costi di gestione post-operativa delle discariche</t>
  </si>
  <si>
    <t xml:space="preserve">                        - di cui per crediti</t>
  </si>
  <si>
    <t xml:space="preserve">                        - di cui per rischi e oneri previsti da normativa di settore e/o dal contratto di affidamento</t>
  </si>
  <si>
    <t xml:space="preserve">                        - di cui per altri non in eccesso rispetto a norme tributarie</t>
  </si>
  <si>
    <r>
      <t xml:space="preserve">               Remunerazione del capitale investito netto  </t>
    </r>
    <r>
      <rPr>
        <b/>
        <sz val="11"/>
        <rFont val="Century Gothic"/>
        <family val="2"/>
      </rPr>
      <t xml:space="preserve"> </t>
    </r>
    <r>
      <rPr>
        <b/>
        <i/>
        <sz val="11"/>
        <rFont val="Century Gothic"/>
        <family val="2"/>
      </rPr>
      <t>R</t>
    </r>
  </si>
  <si>
    <r>
      <t xml:space="preserve">               Remunerazione delle immobilizzazioni in corso   </t>
    </r>
    <r>
      <rPr>
        <b/>
        <i/>
        <sz val="11"/>
        <rFont val="Century Gothic"/>
        <family val="2"/>
      </rPr>
      <t>R</t>
    </r>
    <r>
      <rPr>
        <b/>
        <i/>
        <vertAlign val="subscript"/>
        <sz val="11"/>
        <rFont val="Century Gothic"/>
        <family val="2"/>
      </rPr>
      <t>LIC</t>
    </r>
  </si>
  <si>
    <r>
      <t xml:space="preserve">               Costi d'uso del capitale di cui all'art. 13.11 del MTR-3   </t>
    </r>
    <r>
      <rPr>
        <b/>
        <sz val="11"/>
        <rFont val="Century Gothic"/>
        <family val="2"/>
      </rPr>
      <t xml:space="preserve"> </t>
    </r>
    <r>
      <rPr>
        <b/>
        <i/>
        <sz val="11"/>
        <rFont val="Century Gothic"/>
        <family val="2"/>
      </rPr>
      <t>CK</t>
    </r>
    <r>
      <rPr>
        <b/>
        <i/>
        <vertAlign val="subscript"/>
        <sz val="11"/>
        <rFont val="Century Gothic"/>
        <family val="2"/>
      </rPr>
      <t>proprietari</t>
    </r>
  </si>
  <si>
    <r>
      <t xml:space="preserve">Costi d'uso del capitale </t>
    </r>
    <r>
      <rPr>
        <b/>
        <sz val="11"/>
        <rFont val="Century Gothic"/>
        <family val="2"/>
      </rPr>
      <t xml:space="preserve">  </t>
    </r>
    <r>
      <rPr>
        <b/>
        <i/>
        <sz val="11"/>
        <rFont val="Century Gothic"/>
        <family val="2"/>
      </rPr>
      <t>CK</t>
    </r>
    <r>
      <rPr>
        <b/>
        <sz val="11"/>
        <rFont val="Century Gothic"/>
        <family val="2"/>
      </rPr>
      <t xml:space="preserve"> </t>
    </r>
  </si>
  <si>
    <r>
      <t xml:space="preserve">Costi operativi fissi previsionali di cui all'articolo 17.3 del MTR-3   </t>
    </r>
    <r>
      <rPr>
        <b/>
        <i/>
        <sz val="11"/>
        <rFont val="Century Gothic"/>
        <family val="2"/>
      </rPr>
      <t>CO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116,TF</t>
    </r>
  </si>
  <si>
    <r>
      <t xml:space="preserve">Costi operativi fissi previsionali di cui all'articolo 17.4 del MTR-3   </t>
    </r>
    <r>
      <rPr>
        <b/>
        <i/>
        <sz val="11"/>
        <rFont val="Century Gothic"/>
        <family val="2"/>
      </rPr>
      <t>CQ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TF</t>
    </r>
  </si>
  <si>
    <r>
      <t xml:space="preserve">Costi operativi variabili previsionali di cui all'articolo 17.5 del MTR-3   </t>
    </r>
    <r>
      <rPr>
        <b/>
        <i/>
        <sz val="11"/>
        <rFont val="Century Gothic"/>
        <family val="2"/>
      </rPr>
      <t>CO</t>
    </r>
    <r>
      <rPr>
        <b/>
        <i/>
        <vertAlign val="subscript"/>
        <sz val="11"/>
        <rFont val="Century Gothic"/>
        <family val="2"/>
      </rPr>
      <t>ANT</t>
    </r>
    <r>
      <rPr>
        <b/>
        <i/>
        <sz val="11"/>
        <rFont val="Century Gothic"/>
        <family val="2"/>
      </rPr>
      <t>,</t>
    </r>
    <r>
      <rPr>
        <b/>
        <i/>
        <vertAlign val="subscript"/>
        <sz val="11"/>
        <rFont val="Century Gothic"/>
        <family val="2"/>
      </rPr>
      <t>TV</t>
    </r>
  </si>
  <si>
    <r>
      <t xml:space="preserve">Costi operativi incentivanti fissi di cui all'articolo 10  del MTR-3   </t>
    </r>
    <r>
      <rPr>
        <b/>
        <i/>
        <sz val="11"/>
        <rFont val="Century Gothic"/>
        <family val="2"/>
      </rPr>
      <t>COnew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TV</t>
    </r>
  </si>
  <si>
    <r>
      <t xml:space="preserve">Costi operativi incentivanti fissi di cui all'articolo 10  del MTR-3   </t>
    </r>
    <r>
      <rPr>
        <b/>
        <i/>
        <sz val="11"/>
        <rFont val="Century Gothic"/>
        <family val="2"/>
      </rPr>
      <t>COI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TF</t>
    </r>
  </si>
  <si>
    <r>
      <t xml:space="preserve">Componente a conguaglio relativa ai costi fissi   </t>
    </r>
    <r>
      <rPr>
        <b/>
        <i/>
        <sz val="11"/>
        <rFont val="Century Gothic"/>
        <family val="2"/>
      </rPr>
      <t>RCtot</t>
    </r>
    <r>
      <rPr>
        <b/>
        <i/>
        <vertAlign val="subscript"/>
        <sz val="11"/>
        <rFont val="Century Gothic"/>
        <family val="2"/>
      </rPr>
      <t>TF</t>
    </r>
  </si>
  <si>
    <r>
      <rPr>
        <b/>
        <sz val="10"/>
        <rFont val="Century Gothic"/>
        <family val="2"/>
      </rPr>
      <t>di cui quote pregresse recuperate nell'anno a - quota fissa</t>
    </r>
    <r>
      <rPr>
        <sz val="10"/>
        <rFont val="Century Gothic"/>
        <family val="2"/>
      </rPr>
      <t xml:space="preserve">  </t>
    </r>
    <r>
      <rPr>
        <b/>
        <sz val="10"/>
        <rFont val="Century Gothic"/>
        <family val="2"/>
      </rPr>
      <t>RC∆(T-Tmax)</t>
    </r>
    <r>
      <rPr>
        <b/>
        <vertAlign val="subscript"/>
        <sz val="10"/>
        <rFont val="Century Gothic"/>
        <family val="2"/>
      </rPr>
      <t>pre,TF,a</t>
    </r>
  </si>
  <si>
    <t>Oneri relativi all'IVA indetraibile - PARTE FISSA</t>
  </si>
  <si>
    <t>∑TFa totale delle entrate tariffarie relative alle componenti di costo fisse dopo le detrazioni di cui al. Art. 4.5 Del. 397/2025/R/Rif</t>
  </si>
  <si>
    <t>∑Ta= ∑TVa + ∑TFa    prima delle detrazioni di cui al. Art.  4.5 Del. 397/2025/R/Rif</t>
  </si>
  <si>
    <t>∑Ta= ∑TVa + ∑TFa    dopo le detrazioni di cui al. Art.  4.5 Del. 397/2025/R/Rif</t>
  </si>
  <si>
    <t xml:space="preserve">Grandezze fisico-tecniche </t>
  </si>
  <si>
    <r>
      <t>raccolta differenziata % -</t>
    </r>
    <r>
      <rPr>
        <vertAlign val="subscript"/>
        <sz val="11"/>
        <color theme="1"/>
        <rFont val="Century Gothic"/>
        <family val="2"/>
      </rPr>
      <t xml:space="preserve"> (a-2)</t>
    </r>
  </si>
  <si>
    <r>
      <t>q</t>
    </r>
    <r>
      <rPr>
        <i/>
        <vertAlign val="subscript"/>
        <sz val="11"/>
        <color theme="1"/>
        <rFont val="Century Gothic"/>
        <family val="2"/>
      </rPr>
      <t>a-2</t>
    </r>
    <r>
      <rPr>
        <i/>
        <sz val="11"/>
        <color theme="1"/>
        <rFont val="Century Gothic"/>
        <family val="2"/>
      </rPr>
      <t xml:space="preserve">  </t>
    </r>
    <r>
      <rPr>
        <i/>
        <sz val="11"/>
        <rFont val="Century Gothic"/>
        <family val="2"/>
      </rPr>
      <t xml:space="preserve"> t</t>
    </r>
    <r>
      <rPr>
        <i/>
        <sz val="11"/>
        <color theme="1"/>
        <rFont val="Century Gothic"/>
        <family val="2"/>
      </rPr>
      <t>on</t>
    </r>
  </si>
  <si>
    <r>
      <t xml:space="preserve">costo unitario effettivo - Cueff   </t>
    </r>
    <r>
      <rPr>
        <i/>
        <sz val="11"/>
        <color theme="1"/>
        <rFont val="Century Gothic"/>
        <family val="2"/>
      </rPr>
      <t>€cent/kg</t>
    </r>
    <r>
      <rPr>
        <sz val="11"/>
        <color theme="1"/>
        <rFont val="Century Gothic"/>
        <family val="2"/>
      </rPr>
      <t xml:space="preserve"> - (a-2)</t>
    </r>
  </si>
  <si>
    <t>Benchmark di riferimento [cent€/kg] (fabbisogno standard/costo medio settore) - (a-2)</t>
  </si>
  <si>
    <t>Coefficiente di gradualità</t>
  </si>
  <si>
    <r>
      <t xml:space="preserve">valutazione rispetto agli obiettivi di raccolta differenziata   </t>
    </r>
    <r>
      <rPr>
        <b/>
        <i/>
        <sz val="11"/>
        <color theme="1"/>
        <rFont val="Century Gothic"/>
        <family val="2"/>
      </rPr>
      <t>ɣ</t>
    </r>
    <r>
      <rPr>
        <b/>
        <i/>
        <vertAlign val="subscript"/>
        <sz val="11"/>
        <color theme="1"/>
        <rFont val="Century Gothic"/>
        <family val="2"/>
      </rPr>
      <t>1</t>
    </r>
    <r>
      <rPr>
        <sz val="11"/>
        <color theme="1"/>
        <rFont val="Century Gothic"/>
        <family val="2"/>
      </rPr>
      <t xml:space="preserve"> </t>
    </r>
  </si>
  <si>
    <r>
      <t xml:space="preserve">valutazione rispetto all' efficacia dell' attività di preparazione per il riutilizzo e riciclo   </t>
    </r>
    <r>
      <rPr>
        <b/>
        <i/>
        <sz val="11"/>
        <color theme="1"/>
        <rFont val="Century Gothic"/>
        <family val="2"/>
      </rPr>
      <t>ɣ</t>
    </r>
    <r>
      <rPr>
        <b/>
        <i/>
        <vertAlign val="subscript"/>
        <sz val="11"/>
        <color theme="1"/>
        <rFont val="Century Gothic"/>
        <family val="2"/>
      </rPr>
      <t>2</t>
    </r>
    <r>
      <rPr>
        <sz val="11"/>
        <color theme="1"/>
        <rFont val="Century Gothic"/>
        <family val="2"/>
      </rPr>
      <t xml:space="preserve"> </t>
    </r>
  </si>
  <si>
    <t>Totale    ɣ</t>
  </si>
  <si>
    <r>
      <t xml:space="preserve">Coefficiente di gradualità   </t>
    </r>
    <r>
      <rPr>
        <b/>
        <i/>
        <sz val="11"/>
        <color theme="0"/>
        <rFont val="Century Gothic"/>
        <family val="2"/>
      </rPr>
      <t>(1+ ɣ)</t>
    </r>
  </si>
  <si>
    <t>Verifica del limite di crescita</t>
  </si>
  <si>
    <r>
      <t>rpi</t>
    </r>
    <r>
      <rPr>
        <i/>
        <vertAlign val="subscript"/>
        <sz val="11"/>
        <color theme="1"/>
        <rFont val="Century Gothic"/>
        <family val="2"/>
      </rPr>
      <t>a</t>
    </r>
  </si>
  <si>
    <r>
      <t xml:space="preserve">coefficiente di recupero di produttività   </t>
    </r>
    <r>
      <rPr>
        <b/>
        <i/>
        <sz val="11"/>
        <color theme="1"/>
        <rFont val="Century Gothic"/>
        <family val="2"/>
      </rPr>
      <t>X</t>
    </r>
    <r>
      <rPr>
        <i/>
        <vertAlign val="subscript"/>
        <sz val="11"/>
        <color theme="1"/>
        <rFont val="Century Gothic"/>
        <family val="2"/>
      </rPr>
      <t>a</t>
    </r>
    <r>
      <rPr>
        <sz val="11"/>
        <color theme="1"/>
        <rFont val="Century Gothic"/>
        <family val="2"/>
      </rPr>
      <t xml:space="preserve"> </t>
    </r>
  </si>
  <si>
    <r>
      <t>coeff. Potenziamento del servizio</t>
    </r>
    <r>
      <rPr>
        <b/>
        <sz val="11"/>
        <color theme="1"/>
        <rFont val="Century Gothic"/>
        <family val="2"/>
      </rPr>
      <t xml:space="preserve">  </t>
    </r>
    <r>
      <rPr>
        <b/>
        <i/>
        <sz val="11"/>
        <color theme="1"/>
        <rFont val="Century Gothic"/>
        <family val="2"/>
      </rPr>
      <t>K</t>
    </r>
    <r>
      <rPr>
        <b/>
        <i/>
        <vertAlign val="subscript"/>
        <sz val="11"/>
        <color theme="1"/>
        <rFont val="Century Gothic"/>
        <family val="2"/>
      </rPr>
      <t>a</t>
    </r>
    <r>
      <rPr>
        <b/>
        <sz val="11"/>
        <color theme="1"/>
        <rFont val="Century Gothic"/>
        <family val="2"/>
      </rPr>
      <t xml:space="preserve"> </t>
    </r>
  </si>
  <si>
    <r>
      <t xml:space="preserve">coeff. per recupero inflazione </t>
    </r>
    <r>
      <rPr>
        <b/>
        <i/>
        <sz val="11"/>
        <rFont val="Century Gothic"/>
        <family val="2"/>
      </rPr>
      <t>CRI</t>
    </r>
    <r>
      <rPr>
        <b/>
        <i/>
        <vertAlign val="subscript"/>
        <sz val="11"/>
        <rFont val="Century Gothic"/>
        <family val="2"/>
      </rPr>
      <t>a</t>
    </r>
  </si>
  <si>
    <r>
      <t xml:space="preserve">Parametro per la determinazione del limite alla crescita delle tariffe </t>
    </r>
    <r>
      <rPr>
        <b/>
        <i/>
        <sz val="11"/>
        <color theme="0"/>
        <rFont val="Calibri"/>
        <family val="2"/>
      </rPr>
      <t>ρ</t>
    </r>
  </si>
  <si>
    <t>(1+ρ)</t>
  </si>
  <si>
    <r>
      <t xml:space="preserve"> </t>
    </r>
    <r>
      <rPr>
        <i/>
        <sz val="11"/>
        <color theme="0"/>
        <rFont val="Century Gothic"/>
        <family val="2"/>
      </rPr>
      <t>∑T</t>
    </r>
    <r>
      <rPr>
        <i/>
        <vertAlign val="subscript"/>
        <sz val="11"/>
        <color theme="0"/>
        <rFont val="Century Gothic"/>
        <family val="2"/>
      </rPr>
      <t>a</t>
    </r>
  </si>
  <si>
    <r>
      <t xml:space="preserve"> </t>
    </r>
    <r>
      <rPr>
        <i/>
        <sz val="11"/>
        <color theme="1"/>
        <rFont val="Century Gothic"/>
        <family val="2"/>
      </rPr>
      <t>∑TV</t>
    </r>
    <r>
      <rPr>
        <i/>
        <vertAlign val="subscript"/>
        <sz val="11"/>
        <color theme="1"/>
        <rFont val="Century Gothic"/>
        <family val="2"/>
      </rPr>
      <t>a-1</t>
    </r>
  </si>
  <si>
    <r>
      <t xml:space="preserve"> </t>
    </r>
    <r>
      <rPr>
        <i/>
        <sz val="11"/>
        <color theme="1"/>
        <rFont val="Century Gothic"/>
        <family val="2"/>
      </rPr>
      <t>∑TF</t>
    </r>
    <r>
      <rPr>
        <i/>
        <vertAlign val="subscript"/>
        <sz val="11"/>
        <color theme="1"/>
        <rFont val="Century Gothic"/>
        <family val="2"/>
      </rPr>
      <t>a-1</t>
    </r>
  </si>
  <si>
    <r>
      <t xml:space="preserve"> </t>
    </r>
    <r>
      <rPr>
        <i/>
        <sz val="11"/>
        <color theme="0"/>
        <rFont val="Century Gothic"/>
        <family val="2"/>
      </rPr>
      <t>∑T</t>
    </r>
    <r>
      <rPr>
        <i/>
        <vertAlign val="subscript"/>
        <sz val="11"/>
        <color theme="0"/>
        <rFont val="Century Gothic"/>
        <family val="2"/>
      </rPr>
      <t>a-1</t>
    </r>
  </si>
  <si>
    <r>
      <t xml:space="preserve"> </t>
    </r>
    <r>
      <rPr>
        <b/>
        <i/>
        <sz val="11"/>
        <color theme="0"/>
        <rFont val="Century Gothic"/>
        <family val="2"/>
      </rPr>
      <t>∑T</t>
    </r>
    <r>
      <rPr>
        <b/>
        <i/>
        <vertAlign val="subscript"/>
        <sz val="11"/>
        <color theme="0"/>
        <rFont val="Century Gothic"/>
        <family val="2"/>
      </rPr>
      <t>a</t>
    </r>
    <r>
      <rPr>
        <b/>
        <i/>
        <sz val="11"/>
        <color theme="0"/>
        <rFont val="Century Gothic"/>
        <family val="2"/>
      </rPr>
      <t>/ ∑T</t>
    </r>
    <r>
      <rPr>
        <b/>
        <i/>
        <vertAlign val="subscript"/>
        <sz val="11"/>
        <color theme="0"/>
        <rFont val="Century Gothic"/>
        <family val="2"/>
      </rPr>
      <t>a-1</t>
    </r>
  </si>
  <si>
    <r>
      <t>∑T</t>
    </r>
    <r>
      <rPr>
        <b/>
        <vertAlign val="subscript"/>
        <sz val="11"/>
        <color theme="0"/>
        <rFont val="Century Gothic"/>
        <family val="2"/>
      </rPr>
      <t>max</t>
    </r>
    <r>
      <rPr>
        <b/>
        <sz val="11"/>
        <color theme="0"/>
        <rFont val="Century Gothic"/>
        <family val="2"/>
      </rPr>
      <t xml:space="preserve">  (entrate tariffarie massime applicabili nel rispetto del limite di crescita)</t>
    </r>
  </si>
  <si>
    <r>
      <t>delta (∑T</t>
    </r>
    <r>
      <rPr>
        <b/>
        <vertAlign val="subscript"/>
        <sz val="11"/>
        <color theme="0"/>
        <rFont val="Century Gothic"/>
        <family val="2"/>
      </rPr>
      <t>a</t>
    </r>
    <r>
      <rPr>
        <b/>
        <sz val="11"/>
        <color theme="0"/>
        <rFont val="Century Gothic"/>
        <family val="2"/>
      </rPr>
      <t>-∑T</t>
    </r>
    <r>
      <rPr>
        <b/>
        <vertAlign val="subscript"/>
        <sz val="11"/>
        <color theme="0"/>
        <rFont val="Century Gothic"/>
        <family val="2"/>
      </rPr>
      <t>max</t>
    </r>
    <r>
      <rPr>
        <b/>
        <sz val="11"/>
        <color theme="0"/>
        <rFont val="Century Gothic"/>
        <family val="2"/>
      </rPr>
      <t>)</t>
    </r>
  </si>
  <si>
    <t xml:space="preserve">TVa dopo distribuzione delta (∑Ta-∑Tmax) </t>
  </si>
  <si>
    <t xml:space="preserve">TFa dopo distribuzione delta (∑Ta-∑Tmax) </t>
  </si>
  <si>
    <t xml:space="preserve">Ta=TVa+TFa dopo distribuzione delta (∑Ta-∑Tmax) </t>
  </si>
  <si>
    <t>Detrazioni di cui al comma 4.5 della Determina 1/DTAC/2025 - parte variabile</t>
  </si>
  <si>
    <t>Detrazioni di cui al comma 4.5 della Determina 1/DTAC/2025 - parte fissa</t>
  </si>
  <si>
    <r>
      <rPr>
        <b/>
        <i/>
        <sz val="11"/>
        <rFont val="Century Gothic"/>
        <family val="2"/>
      </rPr>
      <t>∑TV</t>
    </r>
    <r>
      <rPr>
        <b/>
        <i/>
        <vertAlign val="subscript"/>
        <sz val="11"/>
        <rFont val="Century Gothic"/>
        <family val="2"/>
      </rPr>
      <t>a</t>
    </r>
    <r>
      <rPr>
        <b/>
        <sz val="11"/>
        <rFont val="Century Gothic"/>
        <family val="2"/>
      </rPr>
      <t xml:space="preserve"> totale delle entrate tariffarie relative alle componenti di costo variabile dopo le detrazioni di cui al comma 4.5 Determina 1/DTAC/2025</t>
    </r>
  </si>
  <si>
    <r>
      <rPr>
        <b/>
        <i/>
        <sz val="11"/>
        <rFont val="Century Gothic"/>
        <family val="2"/>
      </rPr>
      <t>∑TF</t>
    </r>
    <r>
      <rPr>
        <b/>
        <i/>
        <vertAlign val="subscript"/>
        <sz val="11"/>
        <rFont val="Century Gothic"/>
        <family val="2"/>
      </rPr>
      <t>a</t>
    </r>
    <r>
      <rPr>
        <b/>
        <sz val="11"/>
        <rFont val="Century Gothic"/>
        <family val="2"/>
      </rPr>
      <t xml:space="preserve"> totale delle entrate tariffarie relative alle componenti di costo fisso dopo le detrazioni di cui al comma 4.5 della Determina 1/DTAC/2025</t>
    </r>
  </si>
  <si>
    <t>Totale entrate tariffarie dopo le detrazioni di cui al comma 4.5 della Determina 1/DTAC/2025</t>
  </si>
  <si>
    <t xml:space="preserve">Attività esterne Ciclo integrato RU </t>
  </si>
  <si>
    <t>QUALITA'</t>
  </si>
  <si>
    <t>Macro Indicatore R1</t>
  </si>
  <si>
    <r>
      <t xml:space="preserve">R1 </t>
    </r>
    <r>
      <rPr>
        <b/>
        <vertAlign val="subscript"/>
        <sz val="11"/>
        <rFont val="Century Gothic"/>
        <family val="2"/>
      </rPr>
      <t>a</t>
    </r>
    <r>
      <rPr>
        <b/>
        <sz val="11"/>
        <rFont val="Century Gothic"/>
        <family val="2"/>
      </rPr>
      <t xml:space="preserve"> </t>
    </r>
  </si>
  <si>
    <r>
      <t>Classe R1</t>
    </r>
    <r>
      <rPr>
        <b/>
        <vertAlign val="subscript"/>
        <sz val="11"/>
        <rFont val="Century Gothic"/>
        <family val="2"/>
      </rPr>
      <t>a</t>
    </r>
  </si>
  <si>
    <t>C</t>
  </si>
  <si>
    <r>
      <t>Obiettivo R1</t>
    </r>
    <r>
      <rPr>
        <vertAlign val="subscript"/>
        <sz val="11"/>
        <color theme="1"/>
        <rFont val="Century Gothic"/>
        <family val="2"/>
      </rPr>
      <t>a+2</t>
    </r>
  </si>
  <si>
    <r>
      <t>Classe obiettivo R1</t>
    </r>
    <r>
      <rPr>
        <vertAlign val="subscript"/>
        <sz val="11"/>
        <color theme="1"/>
        <rFont val="Century Gothic"/>
        <family val="2"/>
      </rPr>
      <t>a+2</t>
    </r>
  </si>
  <si>
    <t xml:space="preserve">Macro Indicatore R2 </t>
  </si>
  <si>
    <r>
      <t>R2</t>
    </r>
    <r>
      <rPr>
        <b/>
        <vertAlign val="subscript"/>
        <sz val="11"/>
        <rFont val="Century Gothic"/>
        <family val="2"/>
      </rPr>
      <t>a</t>
    </r>
  </si>
  <si>
    <r>
      <t>Classe R2</t>
    </r>
    <r>
      <rPr>
        <vertAlign val="subscript"/>
        <sz val="11"/>
        <rFont val="Century Gothic"/>
        <family val="2"/>
      </rPr>
      <t>a</t>
    </r>
  </si>
  <si>
    <t>A</t>
  </si>
  <si>
    <r>
      <t>Obiettivo R2</t>
    </r>
    <r>
      <rPr>
        <b/>
        <vertAlign val="subscript"/>
        <sz val="11"/>
        <rFont val="Century Gothic"/>
        <family val="2"/>
      </rPr>
      <t>a+2</t>
    </r>
  </si>
  <si>
    <r>
      <t>Obiettivo R2</t>
    </r>
    <r>
      <rPr>
        <vertAlign val="subscript"/>
        <sz val="11"/>
        <color theme="1"/>
        <rFont val="Century Gothic"/>
        <family val="2"/>
      </rPr>
      <t>a+2</t>
    </r>
  </si>
  <si>
    <t>Calcolo H di partenza determinato dal PEF 2024-2025 aggiornamento</t>
  </si>
  <si>
    <r>
      <t>AR</t>
    </r>
    <r>
      <rPr>
        <b/>
        <vertAlign val="superscript"/>
        <sz val="11"/>
        <rFont val="Century Gothic"/>
        <family val="2"/>
      </rPr>
      <t>agg</t>
    </r>
    <r>
      <rPr>
        <b/>
        <sz val="11"/>
        <rFont val="Century Gothic"/>
        <family val="2"/>
      </rPr>
      <t>sc_si di partenza</t>
    </r>
  </si>
  <si>
    <r>
      <t>CRD</t>
    </r>
    <r>
      <rPr>
        <b/>
        <vertAlign val="superscript"/>
        <sz val="11"/>
        <rFont val="Century Gothic"/>
        <family val="2"/>
      </rPr>
      <t>agg</t>
    </r>
    <r>
      <rPr>
        <b/>
        <sz val="11"/>
        <rFont val="Century Gothic"/>
        <family val="2"/>
      </rPr>
      <t>sc_si  di partenza</t>
    </r>
  </si>
  <si>
    <t>H di partenza</t>
  </si>
  <si>
    <t>Classe di partenza</t>
  </si>
  <si>
    <t>I</t>
  </si>
  <si>
    <t>H Target 2024</t>
  </si>
  <si>
    <t>Classe target 2024</t>
  </si>
  <si>
    <t xml:space="preserve">Calcolo H effettivo </t>
  </si>
  <si>
    <r>
      <t>AR</t>
    </r>
    <r>
      <rPr>
        <b/>
        <vertAlign val="superscript"/>
        <sz val="11"/>
        <rFont val="Century Gothic"/>
        <family val="2"/>
      </rPr>
      <t>agg</t>
    </r>
    <r>
      <rPr>
        <b/>
        <sz val="11"/>
        <rFont val="Century Gothic"/>
        <family val="2"/>
      </rPr>
      <t>sc_si effettivo</t>
    </r>
  </si>
  <si>
    <r>
      <t>CRD</t>
    </r>
    <r>
      <rPr>
        <b/>
        <vertAlign val="superscript"/>
        <sz val="11"/>
        <rFont val="Century Gothic"/>
        <family val="2"/>
      </rPr>
      <t>agg</t>
    </r>
    <r>
      <rPr>
        <b/>
        <sz val="11"/>
        <rFont val="Century Gothic"/>
        <family val="2"/>
      </rPr>
      <t>sc_si effettivo</t>
    </r>
  </si>
  <si>
    <t>H effettivo effettivo</t>
  </si>
  <si>
    <t>Classe H effettivo</t>
  </si>
  <si>
    <t>H target biennale da conseguire nell'anno a da verificare nel PEF a+2</t>
  </si>
  <si>
    <t>Classe H Target</t>
  </si>
  <si>
    <t>H</t>
  </si>
  <si>
    <t>Riclassificazione H</t>
  </si>
  <si>
    <r>
      <t>AR</t>
    </r>
    <r>
      <rPr>
        <b/>
        <vertAlign val="superscript"/>
        <sz val="11"/>
        <rFont val="Century Gothic"/>
        <family val="2"/>
      </rPr>
      <t>agg</t>
    </r>
    <r>
      <rPr>
        <b/>
        <sz val="11"/>
        <rFont val="Century Gothic"/>
        <family val="2"/>
      </rPr>
      <t>sc_si riclassificato</t>
    </r>
  </si>
  <si>
    <r>
      <t>CRD</t>
    </r>
    <r>
      <rPr>
        <b/>
        <vertAlign val="superscript"/>
        <sz val="11"/>
        <rFont val="Century Gothic"/>
        <family val="2"/>
      </rPr>
      <t>agg</t>
    </r>
    <r>
      <rPr>
        <b/>
        <sz val="11"/>
        <rFont val="Century Gothic"/>
        <family val="2"/>
      </rPr>
      <t>sc_si riclassificato</t>
    </r>
  </si>
  <si>
    <r>
      <t>H</t>
    </r>
    <r>
      <rPr>
        <b/>
        <vertAlign val="subscript"/>
        <sz val="11"/>
        <color theme="0"/>
        <rFont val="Century Gothic"/>
        <family val="2"/>
      </rPr>
      <t>a</t>
    </r>
    <r>
      <rPr>
        <b/>
        <sz val="11"/>
        <color theme="0"/>
        <rFont val="Century Gothic"/>
        <family val="2"/>
      </rPr>
      <t xml:space="preserve"> riclassificato</t>
    </r>
  </si>
  <si>
    <t>Componente 𝐶𝑂𝑟𝑑𝑇𝑉,𝑎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</si>
</sst>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000_-;\-* #,##0.0000_-;_-* &quot;-&quot;??_-;_-@_-"/>
    <numFmt numFmtId="167" formatCode="_-* #,##0\ _€_-;\-* #,##0\ _€_-;_-* &quot;-&quot;??\ _€_-;_-@_-"/>
    <numFmt numFmtId="168" formatCode="_-* #,##0.0000\ _€_-;\-* #,##0.0000\ _€_-;_-* &quot;-&quot;??\ _€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entury Gothic"/>
      <family val="2"/>
    </font>
    <font>
      <sz val="16"/>
      <name val="Century Gothic"/>
      <family val="2"/>
    </font>
    <font>
      <b/>
      <sz val="14"/>
      <name val="Century Gothic"/>
      <family val="2"/>
    </font>
    <font>
      <sz val="12"/>
      <color theme="1"/>
      <name val="Century Gothic"/>
      <family val="2"/>
    </font>
    <font>
      <b/>
      <sz val="12"/>
      <color theme="3" tint="-0.499984740745262"/>
      <name val="Century Gothic"/>
      <family val="2"/>
    </font>
    <font>
      <sz val="12"/>
      <color theme="3" tint="-0.499984740745262"/>
      <name val="Century Gothic"/>
      <family val="2"/>
    </font>
    <font>
      <sz val="12"/>
      <color rgb="FFFF0000"/>
      <name val="Century Gothic"/>
      <family val="2"/>
    </font>
    <font>
      <sz val="25"/>
      <color rgb="FFFF0000"/>
      <name val="Century Gothic"/>
      <family val="2"/>
    </font>
    <font>
      <b/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color rgb="FF0070C0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name val="Century Gothic"/>
      <family val="2"/>
    </font>
    <font>
      <b/>
      <i/>
      <sz val="11"/>
      <color theme="1"/>
      <name val="Century Gothic"/>
      <family val="2"/>
    </font>
    <font>
      <sz val="11"/>
      <name val="Century Gothic"/>
      <family val="2"/>
    </font>
    <font>
      <b/>
      <i/>
      <sz val="11"/>
      <name val="Century Gothic"/>
      <family val="2"/>
    </font>
    <font>
      <b/>
      <vertAlign val="superscript"/>
      <sz val="11"/>
      <name val="Century Gothic"/>
      <family val="2"/>
    </font>
    <font>
      <b/>
      <i/>
      <vertAlign val="subscript"/>
      <sz val="11"/>
      <name val="Century Gothic"/>
      <family val="2"/>
    </font>
    <font>
      <b/>
      <i/>
      <vertAlign val="superscript"/>
      <sz val="11"/>
      <name val="Century Gothic"/>
      <family val="2"/>
    </font>
    <font>
      <u/>
      <sz val="11"/>
      <name val="Century Gothic"/>
      <family val="2"/>
    </font>
    <font>
      <b/>
      <i/>
      <vertAlign val="subscript"/>
      <sz val="11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vertAlign val="subscript"/>
      <sz val="10"/>
      <name val="Century Gothic"/>
      <family val="2"/>
    </font>
    <font>
      <b/>
      <sz val="11"/>
      <color theme="0"/>
      <name val="Century Gothic"/>
      <family val="2"/>
    </font>
    <font>
      <b/>
      <i/>
      <sz val="11"/>
      <color theme="0"/>
      <name val="Century Gothic"/>
      <family val="2"/>
    </font>
    <font>
      <b/>
      <sz val="11"/>
      <color rgb="FFC00000"/>
      <name val="Century Gothic"/>
      <family val="2"/>
    </font>
    <font>
      <vertAlign val="subscript"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vertAlign val="subscript"/>
      <sz val="11"/>
      <color theme="1"/>
      <name val="Century Gothic"/>
      <family val="2"/>
    </font>
    <font>
      <i/>
      <sz val="11"/>
      <name val="Century Gothic"/>
      <family val="2"/>
    </font>
    <font>
      <b/>
      <i/>
      <sz val="11"/>
      <color theme="0"/>
      <name val="Calibri"/>
      <family val="2"/>
    </font>
    <font>
      <sz val="11"/>
      <color theme="0"/>
      <name val="Century Gothic"/>
      <family val="2"/>
    </font>
    <font>
      <i/>
      <sz val="11"/>
      <color theme="0"/>
      <name val="Century Gothic"/>
      <family val="2"/>
    </font>
    <font>
      <i/>
      <vertAlign val="subscript"/>
      <sz val="11"/>
      <color theme="0"/>
      <name val="Century Gothic"/>
      <family val="2"/>
    </font>
    <font>
      <b/>
      <i/>
      <vertAlign val="subscript"/>
      <sz val="11"/>
      <color theme="0"/>
      <name val="Century Gothic"/>
      <family val="2"/>
    </font>
    <font>
      <b/>
      <vertAlign val="subscript"/>
      <sz val="11"/>
      <color theme="0"/>
      <name val="Century Gothic"/>
      <family val="2"/>
    </font>
    <font>
      <sz val="14"/>
      <name val="Century Gothic"/>
      <family val="2"/>
    </font>
    <font>
      <b/>
      <vertAlign val="subscript"/>
      <sz val="11"/>
      <name val="Century Gothic"/>
      <family val="2"/>
    </font>
    <font>
      <vertAlign val="subscript"/>
      <sz val="1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2"/>
      </patternFill>
    </fill>
    <fill>
      <patternFill patternType="gray125">
        <bgColor theme="0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1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theme="1"/>
      </bottom>
      <diagonal/>
    </border>
    <border>
      <left/>
      <right/>
      <top style="thin">
        <color indexed="64"/>
      </top>
      <bottom style="hair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 style="medium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499984740745262"/>
      </top>
      <bottom style="thin">
        <color indexed="64"/>
      </bottom>
      <diagonal/>
    </border>
    <border>
      <left style="medium">
        <color indexed="64"/>
      </left>
      <right/>
      <top style="medium">
        <color theme="0" tint="-0.499984740745262"/>
      </top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 style="thin">
        <color indexed="64"/>
      </top>
      <bottom style="medium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0" tint="-0.499984740745262"/>
      </bottom>
      <diagonal/>
    </border>
    <border>
      <left style="medium">
        <color indexed="64"/>
      </left>
      <right/>
      <top style="thin">
        <color indexed="64"/>
      </top>
      <bottom style="medium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medium">
        <color theme="0" tint="-0.499984740745262"/>
      </right>
      <top/>
      <bottom/>
      <diagonal/>
    </border>
    <border>
      <left style="medium">
        <color indexed="64"/>
      </left>
      <right style="medium">
        <color theme="0" tint="-0.499984740745262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0" fillId="2" borderId="8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14" fillId="2" borderId="1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3" fillId="2" borderId="0" xfId="0" applyFont="1" applyFill="1"/>
    <xf numFmtId="0" fontId="13" fillId="2" borderId="16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164" fontId="13" fillId="2" borderId="17" xfId="1" applyNumberFormat="1" applyFont="1" applyFill="1" applyBorder="1" applyAlignment="1" applyProtection="1">
      <alignment horizontal="center" vertical="center"/>
    </xf>
    <xf numFmtId="164" fontId="13" fillId="3" borderId="17" xfId="1" applyNumberFormat="1" applyFont="1" applyFill="1" applyBorder="1" applyAlignment="1" applyProtection="1">
      <alignment horizontal="center" vertical="center"/>
    </xf>
    <xf numFmtId="164" fontId="13" fillId="3" borderId="18" xfId="1" applyNumberFormat="1" applyFont="1" applyFill="1" applyBorder="1" applyAlignment="1" applyProtection="1">
      <alignment horizontal="center" vertical="center"/>
    </xf>
    <xf numFmtId="164" fontId="13" fillId="4" borderId="19" xfId="1" applyNumberFormat="1" applyFont="1" applyFill="1" applyBorder="1" applyAlignment="1" applyProtection="1">
      <alignment horizontal="center" vertical="center"/>
    </xf>
    <xf numFmtId="164" fontId="13" fillId="4" borderId="0" xfId="1" applyNumberFormat="1" applyFont="1" applyFill="1" applyBorder="1" applyAlignment="1" applyProtection="1">
      <alignment horizontal="center" vertical="center"/>
    </xf>
    <xf numFmtId="164" fontId="13" fillId="4" borderId="20" xfId="1" applyNumberFormat="1" applyFont="1" applyFill="1" applyBorder="1" applyAlignment="1" applyProtection="1">
      <alignment horizontal="center" vertical="center"/>
    </xf>
    <xf numFmtId="0" fontId="17" fillId="2" borderId="16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164" fontId="13" fillId="2" borderId="21" xfId="1" applyNumberFormat="1" applyFont="1" applyFill="1" applyBorder="1" applyAlignment="1" applyProtection="1">
      <alignment horizontal="center" vertical="center"/>
    </xf>
    <xf numFmtId="164" fontId="13" fillId="3" borderId="21" xfId="1" applyNumberFormat="1" applyFont="1" applyFill="1" applyBorder="1" applyAlignment="1" applyProtection="1">
      <alignment horizontal="center" vertical="center"/>
    </xf>
    <xf numFmtId="164" fontId="13" fillId="3" borderId="22" xfId="1" applyNumberFormat="1" applyFont="1" applyFill="1" applyBorder="1" applyAlignment="1" applyProtection="1">
      <alignment horizontal="center" vertical="center"/>
    </xf>
    <xf numFmtId="164" fontId="13" fillId="2" borderId="23" xfId="1" applyNumberFormat="1" applyFont="1" applyFill="1" applyBorder="1" applyAlignment="1" applyProtection="1">
      <alignment horizontal="center" vertical="center"/>
    </xf>
    <xf numFmtId="164" fontId="13" fillId="3" borderId="23" xfId="1" applyNumberFormat="1" applyFont="1" applyFill="1" applyBorder="1" applyAlignment="1" applyProtection="1">
      <alignment horizontal="center" vertical="center"/>
    </xf>
    <xf numFmtId="164" fontId="13" fillId="3" borderId="24" xfId="1" applyNumberFormat="1" applyFont="1" applyFill="1" applyBorder="1" applyAlignment="1" applyProtection="1">
      <alignment horizontal="center" vertical="center"/>
    </xf>
    <xf numFmtId="43" fontId="13" fillId="2" borderId="25" xfId="1" applyFont="1" applyFill="1" applyBorder="1" applyAlignment="1" applyProtection="1">
      <alignment horizontal="center" vertical="center"/>
    </xf>
    <xf numFmtId="43" fontId="13" fillId="3" borderId="26" xfId="1" applyFont="1" applyFill="1" applyBorder="1" applyAlignment="1" applyProtection="1">
      <alignment horizontal="center" vertical="center"/>
    </xf>
    <xf numFmtId="43" fontId="13" fillId="3" borderId="25" xfId="1" applyFont="1" applyFill="1" applyBorder="1" applyAlignment="1" applyProtection="1">
      <alignment horizontal="center" vertical="center"/>
    </xf>
    <xf numFmtId="43" fontId="13" fillId="3" borderId="27" xfId="1" applyFont="1" applyFill="1" applyBorder="1" applyAlignment="1" applyProtection="1">
      <alignment horizontal="center" vertical="center"/>
    </xf>
    <xf numFmtId="43" fontId="13" fillId="4" borderId="19" xfId="1" applyFont="1" applyFill="1" applyBorder="1" applyAlignment="1" applyProtection="1">
      <alignment horizontal="center" vertical="center"/>
    </xf>
    <xf numFmtId="43" fontId="13" fillId="4" borderId="0" xfId="1" applyFont="1" applyFill="1" applyBorder="1" applyAlignment="1" applyProtection="1">
      <alignment horizontal="center" vertical="center"/>
    </xf>
    <xf numFmtId="43" fontId="13" fillId="4" borderId="20" xfId="1" applyFont="1" applyFill="1" applyBorder="1" applyAlignment="1" applyProtection="1">
      <alignment horizontal="center" vertical="center"/>
    </xf>
    <xf numFmtId="0" fontId="13" fillId="2" borderId="28" xfId="0" applyFont="1" applyFill="1" applyBorder="1" applyAlignment="1">
      <alignment vertical="center"/>
    </xf>
    <xf numFmtId="164" fontId="13" fillId="2" borderId="28" xfId="1" applyNumberFormat="1" applyFont="1" applyFill="1" applyBorder="1" applyAlignment="1" applyProtection="1">
      <alignment horizontal="center" vertical="center"/>
    </xf>
    <xf numFmtId="164" fontId="13" fillId="3" borderId="29" xfId="1" applyNumberFormat="1" applyFont="1" applyFill="1" applyBorder="1" applyAlignment="1" applyProtection="1">
      <alignment horizontal="center" vertical="center"/>
    </xf>
    <xf numFmtId="164" fontId="13" fillId="3" borderId="30" xfId="1" applyNumberFormat="1" applyFont="1" applyFill="1" applyBorder="1" applyAlignment="1" applyProtection="1">
      <alignment horizontal="center" vertical="center"/>
    </xf>
    <xf numFmtId="164" fontId="13" fillId="3" borderId="31" xfId="1" applyNumberFormat="1" applyFont="1" applyFill="1" applyBorder="1" applyAlignment="1" applyProtection="1">
      <alignment horizontal="center" vertical="center"/>
    </xf>
    <xf numFmtId="0" fontId="17" fillId="2" borderId="28" xfId="0" applyFont="1" applyFill="1" applyBorder="1" applyAlignment="1">
      <alignment vertical="center"/>
    </xf>
    <xf numFmtId="0" fontId="13" fillId="2" borderId="32" xfId="0" applyFont="1" applyFill="1" applyBorder="1" applyAlignment="1">
      <alignment vertical="center"/>
    </xf>
    <xf numFmtId="164" fontId="13" fillId="2" borderId="32" xfId="1" applyNumberFormat="1" applyFont="1" applyFill="1" applyBorder="1" applyAlignment="1" applyProtection="1">
      <alignment horizontal="center" vertical="center"/>
    </xf>
    <xf numFmtId="164" fontId="13" fillId="3" borderId="32" xfId="1" applyNumberFormat="1" applyFont="1" applyFill="1" applyBorder="1" applyAlignment="1" applyProtection="1">
      <alignment horizontal="center" vertical="center"/>
    </xf>
    <xf numFmtId="164" fontId="13" fillId="3" borderId="33" xfId="1" applyNumberFormat="1" applyFont="1" applyFill="1" applyBorder="1" applyAlignment="1" applyProtection="1">
      <alignment horizontal="center" vertical="center"/>
    </xf>
    <xf numFmtId="0" fontId="13" fillId="2" borderId="26" xfId="0" applyFont="1" applyFill="1" applyBorder="1" applyAlignment="1">
      <alignment horizontal="right" vertical="center"/>
    </xf>
    <xf numFmtId="164" fontId="13" fillId="2" borderId="26" xfId="1" applyNumberFormat="1" applyFont="1" applyFill="1" applyBorder="1" applyAlignment="1" applyProtection="1">
      <alignment horizontal="center" vertical="center"/>
    </xf>
    <xf numFmtId="164" fontId="13" fillId="3" borderId="26" xfId="1" applyNumberFormat="1" applyFont="1" applyFill="1" applyBorder="1" applyAlignment="1" applyProtection="1">
      <alignment horizontal="center" vertical="center"/>
    </xf>
    <xf numFmtId="164" fontId="13" fillId="3" borderId="0" xfId="1" applyNumberFormat="1" applyFont="1" applyFill="1" applyBorder="1" applyAlignment="1" applyProtection="1">
      <alignment horizontal="center" vertical="center"/>
    </xf>
    <xf numFmtId="164" fontId="13" fillId="2" borderId="34" xfId="1" applyNumberFormat="1" applyFont="1" applyFill="1" applyBorder="1" applyAlignment="1" applyProtection="1">
      <alignment horizontal="center" vertical="center"/>
    </xf>
    <xf numFmtId="164" fontId="13" fillId="2" borderId="35" xfId="1" applyNumberFormat="1" applyFont="1" applyFill="1" applyBorder="1" applyAlignment="1" applyProtection="1">
      <alignment horizontal="center" vertical="center"/>
    </xf>
    <xf numFmtId="164" fontId="13" fillId="3" borderId="36" xfId="1" applyNumberFormat="1" applyFont="1" applyFill="1" applyBorder="1" applyAlignment="1" applyProtection="1">
      <alignment horizontal="center" vertical="center"/>
    </xf>
    <xf numFmtId="0" fontId="13" fillId="2" borderId="37" xfId="0" applyFont="1" applyFill="1" applyBorder="1" applyAlignment="1">
      <alignment vertical="center"/>
    </xf>
    <xf numFmtId="0" fontId="13" fillId="5" borderId="37" xfId="0" applyFont="1" applyFill="1" applyBorder="1" applyAlignment="1">
      <alignment horizontal="center" vertical="center"/>
    </xf>
    <xf numFmtId="164" fontId="13" fillId="2" borderId="37" xfId="1" applyNumberFormat="1" applyFont="1" applyFill="1" applyBorder="1" applyAlignment="1" applyProtection="1">
      <alignment horizontal="center" vertical="center"/>
    </xf>
    <xf numFmtId="164" fontId="13" fillId="3" borderId="37" xfId="1" applyNumberFormat="1" applyFont="1" applyFill="1" applyBorder="1" applyAlignment="1" applyProtection="1">
      <alignment horizontal="center" vertical="center"/>
    </xf>
    <xf numFmtId="0" fontId="13" fillId="5" borderId="38" xfId="0" applyFont="1" applyFill="1" applyBorder="1" applyAlignment="1">
      <alignment horizontal="center" vertical="center"/>
    </xf>
    <xf numFmtId="164" fontId="13" fillId="3" borderId="39" xfId="1" applyNumberFormat="1" applyFont="1" applyFill="1" applyBorder="1" applyAlignment="1" applyProtection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27" fillId="6" borderId="40" xfId="0" applyFont="1" applyFill="1" applyBorder="1" applyAlignment="1">
      <alignment vertical="center"/>
    </xf>
    <xf numFmtId="164" fontId="27" fillId="6" borderId="40" xfId="1" applyNumberFormat="1" applyFont="1" applyFill="1" applyBorder="1" applyAlignment="1" applyProtection="1">
      <alignment horizontal="center" vertical="center"/>
    </xf>
    <xf numFmtId="164" fontId="27" fillId="6" borderId="41" xfId="1" applyNumberFormat="1" applyFont="1" applyFill="1" applyBorder="1" applyAlignment="1" applyProtection="1">
      <alignment horizontal="center" vertical="center"/>
    </xf>
    <xf numFmtId="164" fontId="27" fillId="4" borderId="42" xfId="1" applyNumberFormat="1" applyFont="1" applyFill="1" applyBorder="1" applyAlignment="1" applyProtection="1">
      <alignment horizontal="center" vertical="center"/>
    </xf>
    <xf numFmtId="164" fontId="27" fillId="4" borderId="43" xfId="1" applyNumberFormat="1" applyFont="1" applyFill="1" applyBorder="1" applyAlignment="1" applyProtection="1">
      <alignment horizontal="center" vertical="center"/>
    </xf>
    <xf numFmtId="164" fontId="27" fillId="4" borderId="44" xfId="1" applyNumberFormat="1" applyFont="1" applyFill="1" applyBorder="1" applyAlignment="1" applyProtection="1">
      <alignment horizontal="center" vertical="center"/>
    </xf>
    <xf numFmtId="0" fontId="13" fillId="2" borderId="45" xfId="0" applyFont="1" applyFill="1" applyBorder="1"/>
    <xf numFmtId="0" fontId="1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64" fontId="13" fillId="2" borderId="46" xfId="1" applyNumberFormat="1" applyFont="1" applyFill="1" applyBorder="1" applyAlignment="1" applyProtection="1">
      <alignment horizontal="center"/>
    </xf>
    <xf numFmtId="0" fontId="17" fillId="2" borderId="8" xfId="0" applyFont="1" applyFill="1" applyBorder="1" applyAlignment="1">
      <alignment vertical="center"/>
    </xf>
    <xf numFmtId="164" fontId="13" fillId="2" borderId="8" xfId="1" applyNumberFormat="1" applyFont="1" applyFill="1" applyBorder="1" applyAlignment="1" applyProtection="1">
      <alignment horizontal="center" vertical="center"/>
    </xf>
    <xf numFmtId="164" fontId="13" fillId="3" borderId="47" xfId="1" applyNumberFormat="1" applyFont="1" applyFill="1" applyBorder="1" applyAlignment="1" applyProtection="1">
      <alignment horizontal="center" vertical="center"/>
    </xf>
    <xf numFmtId="164" fontId="13" fillId="3" borderId="48" xfId="1" applyNumberFormat="1" applyFont="1" applyFill="1" applyBorder="1" applyAlignment="1" applyProtection="1">
      <alignment horizontal="center" vertical="center"/>
    </xf>
    <xf numFmtId="164" fontId="27" fillId="4" borderId="5" xfId="1" applyNumberFormat="1" applyFont="1" applyFill="1" applyBorder="1" applyAlignment="1" applyProtection="1">
      <alignment horizontal="center" vertical="center"/>
    </xf>
    <xf numFmtId="164" fontId="27" fillId="4" borderId="6" xfId="1" applyNumberFormat="1" applyFont="1" applyFill="1" applyBorder="1" applyAlignment="1" applyProtection="1">
      <alignment horizontal="center" vertical="center"/>
    </xf>
    <xf numFmtId="164" fontId="27" fillId="4" borderId="7" xfId="1" applyNumberFormat="1" applyFont="1" applyFill="1" applyBorder="1" applyAlignment="1" applyProtection="1">
      <alignment horizontal="center" vertical="center"/>
    </xf>
    <xf numFmtId="164" fontId="13" fillId="3" borderId="49" xfId="1" applyNumberFormat="1" applyFont="1" applyFill="1" applyBorder="1" applyAlignment="1" applyProtection="1">
      <alignment horizontal="center" vertical="center"/>
    </xf>
    <xf numFmtId="164" fontId="13" fillId="3" borderId="50" xfId="1" applyNumberFormat="1" applyFont="1" applyFill="1" applyBorder="1" applyAlignment="1" applyProtection="1">
      <alignment horizontal="center" vertical="center"/>
    </xf>
    <xf numFmtId="164" fontId="27" fillId="4" borderId="45" xfId="1" applyNumberFormat="1" applyFont="1" applyFill="1" applyBorder="1" applyAlignment="1" applyProtection="1">
      <alignment horizontal="center" vertical="center"/>
    </xf>
    <xf numFmtId="164" fontId="27" fillId="4" borderId="0" xfId="1" applyNumberFormat="1" applyFont="1" applyFill="1" applyBorder="1" applyAlignment="1" applyProtection="1">
      <alignment horizontal="center" vertical="center"/>
    </xf>
    <xf numFmtId="164" fontId="27" fillId="4" borderId="46" xfId="1" applyNumberFormat="1" applyFont="1" applyFill="1" applyBorder="1" applyAlignment="1" applyProtection="1">
      <alignment horizontal="center" vertical="center"/>
    </xf>
    <xf numFmtId="0" fontId="17" fillId="2" borderId="51" xfId="0" applyFont="1" applyFill="1" applyBorder="1" applyAlignment="1">
      <alignment vertical="center"/>
    </xf>
    <xf numFmtId="0" fontId="17" fillId="2" borderId="52" xfId="0" applyFont="1" applyFill="1" applyBorder="1" applyAlignment="1">
      <alignment vertical="center"/>
    </xf>
    <xf numFmtId="164" fontId="13" fillId="3" borderId="53" xfId="1" applyNumberFormat="1" applyFont="1" applyFill="1" applyBorder="1" applyAlignment="1" applyProtection="1">
      <alignment horizontal="center" vertical="center"/>
    </xf>
    <xf numFmtId="164" fontId="13" fillId="3" borderId="54" xfId="1" applyNumberFormat="1" applyFont="1" applyFill="1" applyBorder="1" applyAlignment="1" applyProtection="1">
      <alignment horizontal="center" vertical="center"/>
    </xf>
    <xf numFmtId="164" fontId="13" fillId="3" borderId="55" xfId="1" applyNumberFormat="1" applyFont="1" applyFill="1" applyBorder="1" applyAlignment="1" applyProtection="1">
      <alignment horizontal="center" vertical="center"/>
    </xf>
    <xf numFmtId="164" fontId="13" fillId="2" borderId="16" xfId="1" applyNumberFormat="1" applyFont="1" applyFill="1" applyBorder="1" applyAlignment="1" applyProtection="1">
      <alignment horizontal="center" vertical="center"/>
    </xf>
    <xf numFmtId="164" fontId="13" fillId="3" borderId="28" xfId="1" applyNumberFormat="1" applyFont="1" applyFill="1" applyBorder="1" applyAlignment="1" applyProtection="1">
      <alignment horizontal="center" vertical="center"/>
    </xf>
    <xf numFmtId="0" fontId="17" fillId="2" borderId="28" xfId="0" quotePrefix="1" applyFont="1" applyFill="1" applyBorder="1" applyAlignment="1">
      <alignment vertical="center"/>
    </xf>
    <xf numFmtId="0" fontId="17" fillId="2" borderId="25" xfId="0" applyFont="1" applyFill="1" applyBorder="1" applyAlignment="1">
      <alignment vertical="center"/>
    </xf>
    <xf numFmtId="164" fontId="13" fillId="2" borderId="51" xfId="1" applyNumberFormat="1" applyFont="1" applyFill="1" applyBorder="1" applyAlignment="1" applyProtection="1">
      <alignment horizontal="center" vertical="center"/>
    </xf>
    <xf numFmtId="164" fontId="13" fillId="2" borderId="12" xfId="1" applyNumberFormat="1" applyFont="1" applyFill="1" applyBorder="1" applyAlignment="1" applyProtection="1">
      <alignment horizontal="center" vertical="center"/>
    </xf>
    <xf numFmtId="0" fontId="17" fillId="2" borderId="32" xfId="0" applyFont="1" applyFill="1" applyBorder="1" applyAlignment="1">
      <alignment vertical="center"/>
    </xf>
    <xf numFmtId="164" fontId="13" fillId="3" borderId="56" xfId="1" applyNumberFormat="1" applyFont="1" applyFill="1" applyBorder="1" applyAlignment="1" applyProtection="1">
      <alignment horizontal="center" vertical="center"/>
    </xf>
    <xf numFmtId="164" fontId="13" fillId="3" borderId="57" xfId="1" applyNumberFormat="1" applyFont="1" applyFill="1" applyBorder="1" applyAlignment="1" applyProtection="1">
      <alignment horizontal="center" vertical="center"/>
    </xf>
    <xf numFmtId="0" fontId="17" fillId="2" borderId="52" xfId="0" applyFont="1" applyFill="1" applyBorder="1" applyAlignment="1">
      <alignment horizontal="right" vertical="center"/>
    </xf>
    <xf numFmtId="164" fontId="13" fillId="2" borderId="52" xfId="1" applyNumberFormat="1" applyFont="1" applyFill="1" applyBorder="1" applyAlignment="1" applyProtection="1">
      <alignment horizontal="center" vertical="center"/>
    </xf>
    <xf numFmtId="164" fontId="13" fillId="3" borderId="46" xfId="1" applyNumberFormat="1" applyFont="1" applyFill="1" applyBorder="1" applyAlignment="1" applyProtection="1">
      <alignment horizontal="center" vertical="center"/>
    </xf>
    <xf numFmtId="164" fontId="13" fillId="2" borderId="58" xfId="1" applyNumberFormat="1" applyFont="1" applyFill="1" applyBorder="1" applyAlignment="1" applyProtection="1">
      <alignment horizontal="center" vertical="center"/>
    </xf>
    <xf numFmtId="164" fontId="13" fillId="3" borderId="59" xfId="1" applyNumberFormat="1" applyFont="1" applyFill="1" applyBorder="1" applyAlignment="1" applyProtection="1">
      <alignment horizontal="center" vertical="center"/>
    </xf>
    <xf numFmtId="0" fontId="13" fillId="5" borderId="60" xfId="0" applyFont="1" applyFill="1" applyBorder="1" applyAlignment="1">
      <alignment horizontal="center" vertical="center"/>
    </xf>
    <xf numFmtId="0" fontId="27" fillId="6" borderId="12" xfId="0" applyFont="1" applyFill="1" applyBorder="1" applyAlignment="1">
      <alignment vertical="center"/>
    </xf>
    <xf numFmtId="164" fontId="27" fillId="6" borderId="12" xfId="1" applyNumberFormat="1" applyFont="1" applyFill="1" applyBorder="1" applyAlignment="1" applyProtection="1">
      <alignment horizontal="center" vertical="center"/>
    </xf>
    <xf numFmtId="164" fontId="27" fillId="6" borderId="61" xfId="1" applyNumberFormat="1" applyFont="1" applyFill="1" applyBorder="1" applyAlignment="1" applyProtection="1">
      <alignment horizontal="center" vertical="center"/>
    </xf>
    <xf numFmtId="164" fontId="27" fillId="6" borderId="62" xfId="1" applyNumberFormat="1" applyFont="1" applyFill="1" applyBorder="1" applyAlignment="1" applyProtection="1">
      <alignment horizontal="center" vertical="center"/>
    </xf>
    <xf numFmtId="0" fontId="17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/>
    <xf numFmtId="0" fontId="13" fillId="2" borderId="6" xfId="0" applyFont="1" applyFill="1" applyBorder="1"/>
    <xf numFmtId="0" fontId="18" fillId="2" borderId="12" xfId="0" applyFont="1" applyFill="1" applyBorder="1" applyAlignment="1">
      <alignment vertical="center"/>
    </xf>
    <xf numFmtId="164" fontId="15" fillId="2" borderId="12" xfId="1" applyNumberFormat="1" applyFont="1" applyFill="1" applyBorder="1" applyAlignment="1" applyProtection="1">
      <alignment horizontal="center" vertical="center"/>
    </xf>
    <xf numFmtId="164" fontId="15" fillId="2" borderId="63" xfId="1" applyNumberFormat="1" applyFont="1" applyFill="1" applyBorder="1" applyAlignment="1" applyProtection="1">
      <alignment horizontal="center" vertical="center"/>
    </xf>
    <xf numFmtId="164" fontId="15" fillId="2" borderId="64" xfId="1" applyNumberFormat="1" applyFont="1" applyFill="1" applyBorder="1" applyAlignment="1" applyProtection="1">
      <alignment horizontal="center" vertical="center"/>
    </xf>
    <xf numFmtId="164" fontId="15" fillId="2" borderId="65" xfId="1" applyNumberFormat="1" applyFont="1" applyFill="1" applyBorder="1" applyAlignment="1" applyProtection="1">
      <alignment horizontal="center" vertical="center"/>
    </xf>
    <xf numFmtId="164" fontId="15" fillId="2" borderId="66" xfId="1" applyNumberFormat="1" applyFont="1" applyFill="1" applyBorder="1" applyAlignment="1" applyProtection="1">
      <alignment horizontal="center" vertical="center"/>
    </xf>
    <xf numFmtId="0" fontId="28" fillId="6" borderId="12" xfId="0" applyFont="1" applyFill="1" applyBorder="1" applyAlignment="1">
      <alignment vertical="center"/>
    </xf>
    <xf numFmtId="164" fontId="27" fillId="6" borderId="63" xfId="1" applyNumberFormat="1" applyFont="1" applyFill="1" applyBorder="1" applyAlignment="1" applyProtection="1">
      <alignment horizontal="center" vertical="center"/>
    </xf>
    <xf numFmtId="164" fontId="27" fillId="6" borderId="67" xfId="1" applyNumberFormat="1" applyFont="1" applyFill="1" applyBorder="1" applyAlignment="1" applyProtection="1">
      <alignment horizontal="center" vertical="center"/>
    </xf>
    <xf numFmtId="164" fontId="27" fillId="6" borderId="68" xfId="1" applyNumberFormat="1" applyFont="1" applyFill="1" applyBorder="1" applyAlignment="1" applyProtection="1">
      <alignment horizontal="center" vertical="center"/>
    </xf>
    <xf numFmtId="164" fontId="27" fillId="6" borderId="69" xfId="1" applyNumberFormat="1" applyFont="1" applyFill="1" applyBorder="1" applyAlignment="1" applyProtection="1">
      <alignment horizontal="center" vertical="center"/>
    </xf>
    <xf numFmtId="164" fontId="27" fillId="4" borderId="70" xfId="1" applyNumberFormat="1" applyFont="1" applyFill="1" applyBorder="1" applyAlignment="1" applyProtection="1">
      <alignment horizontal="center" vertical="center"/>
    </xf>
    <xf numFmtId="164" fontId="27" fillId="4" borderId="71" xfId="1" applyNumberFormat="1" applyFont="1" applyFill="1" applyBorder="1" applyAlignment="1" applyProtection="1">
      <alignment horizontal="center" vertical="center"/>
    </xf>
    <xf numFmtId="164" fontId="27" fillId="4" borderId="72" xfId="1" applyNumberFormat="1" applyFont="1" applyFill="1" applyBorder="1" applyAlignment="1" applyProtection="1">
      <alignment horizontal="center" vertical="center"/>
    </xf>
    <xf numFmtId="0" fontId="13" fillId="2" borderId="45" xfId="0" applyFont="1" applyFill="1" applyBorder="1" applyAlignment="1">
      <alignment vertical="center"/>
    </xf>
    <xf numFmtId="164" fontId="13" fillId="2" borderId="0" xfId="1" applyNumberFormat="1" applyFont="1" applyFill="1" applyBorder="1" applyAlignment="1" applyProtection="1">
      <alignment horizontal="center" vertical="center"/>
    </xf>
    <xf numFmtId="0" fontId="29" fillId="2" borderId="46" xfId="0" applyFont="1" applyFill="1" applyBorder="1" applyAlignment="1">
      <alignment horizontal="center"/>
    </xf>
    <xf numFmtId="0" fontId="29" fillId="2" borderId="0" xfId="0" applyFont="1" applyFill="1" applyAlignment="1">
      <alignment horizontal="center"/>
    </xf>
    <xf numFmtId="0" fontId="29" fillId="2" borderId="45" xfId="0" applyFont="1" applyFill="1" applyBorder="1"/>
    <xf numFmtId="0" fontId="13" fillId="2" borderId="8" xfId="0" applyFont="1" applyFill="1" applyBorder="1" applyAlignment="1">
      <alignment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9" fontId="13" fillId="2" borderId="47" xfId="2" applyFont="1" applyFill="1" applyBorder="1" applyAlignment="1" applyProtection="1">
      <alignment horizontal="center" vertical="center"/>
    </xf>
    <xf numFmtId="9" fontId="13" fillId="2" borderId="73" xfId="2" applyFont="1" applyFill="1" applyBorder="1" applyAlignment="1" applyProtection="1">
      <alignment horizontal="center" vertical="center"/>
    </xf>
    <xf numFmtId="9" fontId="13" fillId="2" borderId="74" xfId="2" applyFont="1" applyFill="1" applyBorder="1" applyAlignment="1" applyProtection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75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vertical="center"/>
    </xf>
    <xf numFmtId="0" fontId="13" fillId="4" borderId="20" xfId="0" applyFont="1" applyFill="1" applyBorder="1" applyAlignment="1">
      <alignment horizontal="center" vertical="center"/>
    </xf>
    <xf numFmtId="164" fontId="17" fillId="2" borderId="61" xfId="1" applyNumberFormat="1" applyFont="1" applyFill="1" applyBorder="1" applyAlignment="1" applyProtection="1">
      <alignment horizontal="center" vertical="center"/>
    </xf>
    <xf numFmtId="164" fontId="17" fillId="2" borderId="76" xfId="1" applyNumberFormat="1" applyFont="1" applyFill="1" applyBorder="1" applyAlignment="1" applyProtection="1">
      <alignment horizontal="center" vertical="center"/>
    </xf>
    <xf numFmtId="164" fontId="17" fillId="2" borderId="77" xfId="1" applyNumberFormat="1" applyFont="1" applyFill="1" applyBorder="1" applyAlignment="1" applyProtection="1">
      <alignment horizontal="center" vertical="center"/>
    </xf>
    <xf numFmtId="0" fontId="13" fillId="4" borderId="45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vertical="center"/>
    </xf>
    <xf numFmtId="43" fontId="13" fillId="2" borderId="61" xfId="0" applyNumberFormat="1" applyFont="1" applyFill="1" applyBorder="1" applyAlignment="1">
      <alignment horizontal="center" vertical="center"/>
    </xf>
    <xf numFmtId="43" fontId="13" fillId="2" borderId="76" xfId="0" applyNumberFormat="1" applyFont="1" applyFill="1" applyBorder="1" applyAlignment="1">
      <alignment horizontal="center" vertical="center"/>
    </xf>
    <xf numFmtId="43" fontId="13" fillId="2" borderId="77" xfId="0" applyNumberFormat="1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vertical="center"/>
    </xf>
    <xf numFmtId="0" fontId="11" fillId="2" borderId="71" xfId="0" applyFont="1" applyFill="1" applyBorder="1" applyAlignment="1">
      <alignment horizontal="center" vertical="center"/>
    </xf>
    <xf numFmtId="0" fontId="13" fillId="4" borderId="42" xfId="0" applyFont="1" applyFill="1" applyBorder="1" applyAlignment="1">
      <alignment horizontal="center" vertical="center"/>
    </xf>
    <xf numFmtId="0" fontId="13" fillId="4" borderId="44" xfId="0" applyFont="1" applyFill="1" applyBorder="1" applyAlignment="1">
      <alignment horizontal="center" vertical="center"/>
    </xf>
    <xf numFmtId="0" fontId="13" fillId="4" borderId="70" xfId="0" applyFont="1" applyFill="1" applyBorder="1" applyAlignment="1">
      <alignment horizontal="center" vertical="center"/>
    </xf>
    <xf numFmtId="0" fontId="13" fillId="4" borderId="78" xfId="0" applyFont="1" applyFill="1" applyBorder="1" applyAlignment="1">
      <alignment horizontal="center" vertical="center"/>
    </xf>
    <xf numFmtId="43" fontId="13" fillId="2" borderId="79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46" xfId="0" applyFont="1" applyFill="1" applyBorder="1"/>
    <xf numFmtId="2" fontId="13" fillId="0" borderId="7" xfId="0" applyNumberFormat="1" applyFont="1" applyBorder="1" applyAlignment="1">
      <alignment horizontal="center" vertical="center"/>
    </xf>
    <xf numFmtId="2" fontId="13" fillId="0" borderId="80" xfId="0" applyNumberFormat="1" applyFont="1" applyBorder="1" applyAlignment="1">
      <alignment horizontal="center" vertical="center"/>
    </xf>
    <xf numFmtId="2" fontId="13" fillId="0" borderId="81" xfId="0" applyNumberFormat="1" applyFont="1" applyBorder="1" applyAlignment="1">
      <alignment horizontal="center" vertical="center"/>
    </xf>
    <xf numFmtId="2" fontId="13" fillId="0" borderId="61" xfId="0" applyNumberFormat="1" applyFont="1" applyBorder="1" applyAlignment="1">
      <alignment horizontal="center" vertical="center"/>
    </xf>
    <xf numFmtId="2" fontId="13" fillId="0" borderId="76" xfId="0" applyNumberFormat="1" applyFont="1" applyBorder="1" applyAlignment="1">
      <alignment horizontal="center" vertical="center"/>
    </xf>
    <xf numFmtId="2" fontId="13" fillId="0" borderId="77" xfId="0" applyNumberFormat="1" applyFont="1" applyBorder="1" applyAlignment="1">
      <alignment horizontal="center" vertical="center"/>
    </xf>
    <xf numFmtId="2" fontId="27" fillId="6" borderId="54" xfId="0" applyNumberFormat="1" applyFont="1" applyFill="1" applyBorder="1" applyAlignment="1">
      <alignment horizontal="center" vertical="center"/>
    </xf>
    <xf numFmtId="2" fontId="27" fillId="6" borderId="76" xfId="0" applyNumberFormat="1" applyFont="1" applyFill="1" applyBorder="1" applyAlignment="1">
      <alignment horizontal="center" vertical="center"/>
    </xf>
    <xf numFmtId="2" fontId="27" fillId="6" borderId="77" xfId="0" applyNumberFormat="1" applyFont="1" applyFill="1" applyBorder="1" applyAlignment="1">
      <alignment horizontal="center" vertical="center"/>
    </xf>
    <xf numFmtId="2" fontId="27" fillId="6" borderId="82" xfId="0" applyNumberFormat="1" applyFont="1" applyFill="1" applyBorder="1" applyAlignment="1">
      <alignment horizontal="center" vertical="center"/>
    </xf>
    <xf numFmtId="2" fontId="27" fillId="6" borderId="79" xfId="0" applyNumberFormat="1" applyFont="1" applyFill="1" applyBorder="1" applyAlignment="1">
      <alignment horizontal="center" vertical="center"/>
    </xf>
    <xf numFmtId="2" fontId="27" fillId="6" borderId="83" xfId="0" applyNumberFormat="1" applyFont="1" applyFill="1" applyBorder="1" applyAlignment="1">
      <alignment horizontal="center" vertical="center"/>
    </xf>
    <xf numFmtId="0" fontId="13" fillId="2" borderId="5" xfId="0" applyFont="1" applyFill="1" applyBorder="1"/>
    <xf numFmtId="0" fontId="11" fillId="2" borderId="6" xfId="0" applyFont="1" applyFill="1" applyBorder="1" applyAlignment="1">
      <alignment horizontal="center"/>
    </xf>
    <xf numFmtId="164" fontId="13" fillId="2" borderId="7" xfId="1" applyNumberFormat="1" applyFont="1" applyFill="1" applyBorder="1" applyAlignment="1" applyProtection="1">
      <alignment horizontal="center"/>
    </xf>
    <xf numFmtId="0" fontId="13" fillId="2" borderId="6" xfId="0" applyFont="1" applyFill="1" applyBorder="1" applyAlignment="1">
      <alignment horizontal="center"/>
    </xf>
    <xf numFmtId="164" fontId="13" fillId="2" borderId="0" xfId="1" applyNumberFormat="1" applyFont="1" applyFill="1" applyBorder="1" applyAlignment="1" applyProtection="1">
      <alignment horizontal="center"/>
    </xf>
    <xf numFmtId="0" fontId="31" fillId="2" borderId="8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5" fontId="13" fillId="2" borderId="47" xfId="2" applyNumberFormat="1" applyFont="1" applyFill="1" applyBorder="1" applyAlignment="1" applyProtection="1">
      <alignment horizontal="center" vertical="center"/>
    </xf>
    <xf numFmtId="165" fontId="13" fillId="2" borderId="73" xfId="2" applyNumberFormat="1" applyFont="1" applyFill="1" applyBorder="1" applyAlignment="1" applyProtection="1">
      <alignment horizontal="center" vertical="center"/>
    </xf>
    <xf numFmtId="0" fontId="13" fillId="2" borderId="0" xfId="0" applyFont="1" applyFill="1" applyAlignment="1">
      <alignment vertical="center"/>
    </xf>
    <xf numFmtId="10" fontId="13" fillId="2" borderId="61" xfId="0" applyNumberFormat="1" applyFont="1" applyFill="1" applyBorder="1" applyAlignment="1">
      <alignment horizontal="center" vertical="center"/>
    </xf>
    <xf numFmtId="10" fontId="13" fillId="2" borderId="76" xfId="0" applyNumberFormat="1" applyFont="1" applyFill="1" applyBorder="1" applyAlignment="1">
      <alignment horizontal="center" vertical="center"/>
    </xf>
    <xf numFmtId="10" fontId="27" fillId="6" borderId="61" xfId="2" applyNumberFormat="1" applyFont="1" applyFill="1" applyBorder="1" applyAlignment="1" applyProtection="1">
      <alignment horizontal="center" vertical="center"/>
    </xf>
    <xf numFmtId="10" fontId="27" fillId="6" borderId="76" xfId="2" applyNumberFormat="1" applyFont="1" applyFill="1" applyBorder="1" applyAlignment="1" applyProtection="1">
      <alignment horizontal="center" vertical="center"/>
    </xf>
    <xf numFmtId="166" fontId="27" fillId="6" borderId="61" xfId="1" applyNumberFormat="1" applyFont="1" applyFill="1" applyBorder="1" applyAlignment="1" applyProtection="1">
      <alignment vertical="center"/>
    </xf>
    <xf numFmtId="166" fontId="27" fillId="6" borderId="76" xfId="1" applyNumberFormat="1" applyFont="1" applyFill="1" applyBorder="1" applyAlignment="1" applyProtection="1">
      <alignment vertical="center"/>
    </xf>
    <xf numFmtId="0" fontId="35" fillId="6" borderId="12" xfId="0" applyFont="1" applyFill="1" applyBorder="1" applyAlignment="1">
      <alignment vertical="center"/>
    </xf>
    <xf numFmtId="164" fontId="35" fillId="6" borderId="61" xfId="1" applyNumberFormat="1" applyFont="1" applyFill="1" applyBorder="1" applyAlignment="1" applyProtection="1">
      <alignment horizontal="center" vertical="center"/>
    </xf>
    <xf numFmtId="164" fontId="35" fillId="6" borderId="76" xfId="1" applyNumberFormat="1" applyFont="1" applyFill="1" applyBorder="1" applyAlignment="1" applyProtection="1">
      <alignment horizontal="center" vertical="center"/>
    </xf>
    <xf numFmtId="0" fontId="13" fillId="7" borderId="12" xfId="0" applyFont="1" applyFill="1" applyBorder="1" applyAlignment="1">
      <alignment vertical="center"/>
    </xf>
    <xf numFmtId="167" fontId="13" fillId="2" borderId="61" xfId="1" applyNumberFormat="1" applyFont="1" applyFill="1" applyBorder="1" applyAlignment="1" applyProtection="1">
      <alignment horizontal="center" vertical="center"/>
    </xf>
    <xf numFmtId="167" fontId="13" fillId="2" borderId="76" xfId="1" applyNumberFormat="1" applyFont="1" applyFill="1" applyBorder="1" applyAlignment="1" applyProtection="1">
      <alignment horizontal="center" vertical="center"/>
    </xf>
    <xf numFmtId="0" fontId="13" fillId="0" borderId="0" xfId="0" applyFont="1"/>
    <xf numFmtId="167" fontId="27" fillId="6" borderId="61" xfId="1" applyNumberFormat="1" applyFont="1" applyFill="1" applyBorder="1" applyAlignment="1" applyProtection="1">
      <alignment horizontal="center" vertical="center"/>
    </xf>
    <xf numFmtId="167" fontId="27" fillId="6" borderId="76" xfId="1" applyNumberFormat="1" applyFont="1" applyFill="1" applyBorder="1" applyAlignment="1" applyProtection="1">
      <alignment horizontal="center" vertical="center"/>
    </xf>
    <xf numFmtId="168" fontId="27" fillId="6" borderId="82" xfId="1" applyNumberFormat="1" applyFont="1" applyFill="1" applyBorder="1" applyAlignment="1" applyProtection="1">
      <alignment horizontal="center" vertical="center"/>
    </xf>
    <xf numFmtId="168" fontId="27" fillId="6" borderId="79" xfId="1" applyNumberFormat="1" applyFont="1" applyFill="1" applyBorder="1" applyAlignment="1" applyProtection="1">
      <alignment horizontal="center" vertical="center"/>
    </xf>
    <xf numFmtId="0" fontId="13" fillId="2" borderId="46" xfId="0" applyFont="1" applyFill="1" applyBorder="1" applyAlignment="1">
      <alignment horizontal="center"/>
    </xf>
    <xf numFmtId="0" fontId="27" fillId="6" borderId="13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164" fontId="27" fillId="6" borderId="47" xfId="1" applyNumberFormat="1" applyFont="1" applyFill="1" applyBorder="1" applyAlignment="1" applyProtection="1">
      <alignment horizontal="center" vertical="center"/>
    </xf>
    <xf numFmtId="164" fontId="27" fillId="6" borderId="73" xfId="1" applyNumberFormat="1" applyFont="1" applyFill="1" applyBorder="1" applyAlignment="1" applyProtection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75" xfId="0" applyFont="1" applyFill="1" applyBorder="1" applyAlignment="1">
      <alignment horizontal="center" vertical="center"/>
    </xf>
    <xf numFmtId="0" fontId="27" fillId="6" borderId="41" xfId="0" applyFont="1" applyFill="1" applyBorder="1" applyAlignment="1">
      <alignment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164" fontId="35" fillId="6" borderId="82" xfId="1" applyNumberFormat="1" applyFont="1" applyFill="1" applyBorder="1" applyAlignment="1" applyProtection="1">
      <alignment horizontal="center" vertical="center"/>
    </xf>
    <xf numFmtId="164" fontId="35" fillId="6" borderId="79" xfId="1" applyNumberFormat="1" applyFont="1" applyFill="1" applyBorder="1" applyAlignment="1" applyProtection="1">
      <alignment horizontal="center" vertical="center"/>
    </xf>
    <xf numFmtId="0" fontId="13" fillId="2" borderId="70" xfId="0" applyFont="1" applyFill="1" applyBorder="1" applyAlignment="1">
      <alignment horizontal="center" vertical="center"/>
    </xf>
    <xf numFmtId="0" fontId="13" fillId="2" borderId="78" xfId="0" applyFont="1" applyFill="1" applyBorder="1" applyAlignment="1">
      <alignment horizontal="center" vertical="center"/>
    </xf>
    <xf numFmtId="164" fontId="13" fillId="2" borderId="6" xfId="1" applyNumberFormat="1" applyFont="1" applyFill="1" applyBorder="1" applyAlignment="1" applyProtection="1">
      <alignment horizontal="center"/>
    </xf>
    <xf numFmtId="0" fontId="35" fillId="8" borderId="84" xfId="0" applyFont="1" applyFill="1" applyBorder="1" applyAlignment="1">
      <alignment vertical="center"/>
    </xf>
    <xf numFmtId="164" fontId="15" fillId="2" borderId="85" xfId="1" applyNumberFormat="1" applyFont="1" applyFill="1" applyBorder="1" applyAlignment="1" applyProtection="1">
      <alignment horizontal="center" vertical="center"/>
    </xf>
    <xf numFmtId="164" fontId="15" fillId="2" borderId="86" xfId="1" applyNumberFormat="1" applyFont="1" applyFill="1" applyBorder="1" applyAlignment="1" applyProtection="1">
      <alignment horizontal="center" vertical="center"/>
    </xf>
    <xf numFmtId="164" fontId="15" fillId="2" borderId="87" xfId="1" applyNumberFormat="1" applyFont="1" applyFill="1" applyBorder="1" applyAlignment="1" applyProtection="1">
      <alignment horizontal="center" vertical="center"/>
    </xf>
    <xf numFmtId="164" fontId="15" fillId="2" borderId="60" xfId="1" applyNumberFormat="1" applyFont="1" applyFill="1" applyBorder="1" applyAlignment="1" applyProtection="1">
      <alignment horizontal="center" vertical="center"/>
    </xf>
    <xf numFmtId="164" fontId="15" fillId="2" borderId="88" xfId="1" applyNumberFormat="1" applyFont="1" applyFill="1" applyBorder="1" applyAlignment="1" applyProtection="1">
      <alignment horizontal="center" vertical="center"/>
    </xf>
    <xf numFmtId="164" fontId="27" fillId="6" borderId="76" xfId="1" applyNumberFormat="1" applyFont="1" applyFill="1" applyBorder="1" applyAlignment="1" applyProtection="1">
      <alignment horizontal="center" vertical="center"/>
    </xf>
    <xf numFmtId="164" fontId="15" fillId="2" borderId="89" xfId="1" applyNumberFormat="1" applyFont="1" applyFill="1" applyBorder="1" applyAlignment="1" applyProtection="1">
      <alignment horizontal="center" vertical="center"/>
    </xf>
    <xf numFmtId="164" fontId="15" fillId="2" borderId="90" xfId="1" applyNumberFormat="1" applyFont="1" applyFill="1" applyBorder="1" applyAlignment="1" applyProtection="1">
      <alignment horizontal="center" vertical="center"/>
    </xf>
    <xf numFmtId="164" fontId="15" fillId="2" borderId="91" xfId="1" applyNumberFormat="1" applyFont="1" applyFill="1" applyBorder="1" applyAlignment="1" applyProtection="1">
      <alignment horizontal="center" vertical="center"/>
    </xf>
    <xf numFmtId="0" fontId="4" fillId="6" borderId="40" xfId="0" applyFont="1" applyFill="1" applyBorder="1" applyAlignment="1">
      <alignment vertical="center"/>
    </xf>
    <xf numFmtId="164" fontId="40" fillId="6" borderId="92" xfId="1" applyNumberFormat="1" applyFont="1" applyFill="1" applyBorder="1" applyAlignment="1" applyProtection="1">
      <alignment horizontal="center" vertical="center"/>
    </xf>
    <xf numFmtId="164" fontId="40" fillId="6" borderId="93" xfId="1" applyNumberFormat="1" applyFont="1" applyFill="1" applyBorder="1" applyAlignment="1" applyProtection="1">
      <alignment horizontal="center" vertical="center"/>
    </xf>
    <xf numFmtId="164" fontId="4" fillId="6" borderId="79" xfId="1" applyNumberFormat="1" applyFont="1" applyFill="1" applyBorder="1" applyAlignment="1" applyProtection="1">
      <alignment horizontal="center" vertical="center"/>
    </xf>
    <xf numFmtId="164" fontId="27" fillId="6" borderId="94" xfId="1" applyNumberFormat="1" applyFont="1" applyFill="1" applyBorder="1" applyAlignment="1" applyProtection="1">
      <alignment horizontal="center" vertical="center"/>
    </xf>
    <xf numFmtId="164" fontId="27" fillId="6" borderId="95" xfId="1" applyNumberFormat="1" applyFont="1" applyFill="1" applyBorder="1" applyAlignment="1" applyProtection="1">
      <alignment horizontal="center" vertical="center"/>
    </xf>
    <xf numFmtId="0" fontId="4" fillId="2" borderId="0" xfId="0" applyFont="1" applyFill="1"/>
    <xf numFmtId="164" fontId="14" fillId="2" borderId="46" xfId="1" applyNumberFormat="1" applyFont="1" applyFill="1" applyBorder="1" applyAlignment="1" applyProtection="1">
      <alignment horizontal="center"/>
    </xf>
    <xf numFmtId="0" fontId="35" fillId="8" borderId="2" xfId="0" applyFont="1" applyFill="1" applyBorder="1" applyAlignment="1">
      <alignment vertical="center"/>
    </xf>
    <xf numFmtId="164" fontId="13" fillId="9" borderId="96" xfId="1" applyNumberFormat="1" applyFont="1" applyFill="1" applyBorder="1" applyAlignment="1" applyProtection="1">
      <alignment horizontal="center" vertical="center"/>
    </xf>
    <xf numFmtId="164" fontId="13" fillId="9" borderId="40" xfId="1" applyNumberFormat="1" applyFont="1" applyFill="1" applyBorder="1" applyAlignment="1" applyProtection="1">
      <alignment horizontal="center" vertical="center"/>
    </xf>
    <xf numFmtId="0" fontId="13" fillId="2" borderId="3" xfId="0" applyFont="1" applyFill="1" applyBorder="1"/>
    <xf numFmtId="0" fontId="15" fillId="6" borderId="84" xfId="0" applyFont="1" applyFill="1" applyBorder="1" applyAlignment="1">
      <alignment vertical="center" wrapText="1"/>
    </xf>
    <xf numFmtId="164" fontId="13" fillId="2" borderId="47" xfId="1" applyNumberFormat="1" applyFont="1" applyFill="1" applyBorder="1" applyAlignment="1" applyProtection="1">
      <alignment vertical="center"/>
    </xf>
    <xf numFmtId="164" fontId="13" fillId="2" borderId="73" xfId="1" applyNumberFormat="1" applyFont="1" applyFill="1" applyBorder="1" applyAlignment="1" applyProtection="1">
      <alignment vertical="center"/>
    </xf>
    <xf numFmtId="0" fontId="15" fillId="6" borderId="40" xfId="0" applyFont="1" applyFill="1" applyBorder="1" applyAlignment="1">
      <alignment vertical="center" wrapText="1"/>
    </xf>
    <xf numFmtId="164" fontId="13" fillId="2" borderId="61" xfId="1" applyNumberFormat="1" applyFont="1" applyFill="1" applyBorder="1" applyAlignment="1" applyProtection="1">
      <alignment vertical="center"/>
    </xf>
    <xf numFmtId="164" fontId="13" fillId="2" borderId="76" xfId="1" applyNumberFormat="1" applyFont="1" applyFill="1" applyBorder="1" applyAlignment="1" applyProtection="1">
      <alignment vertical="center"/>
    </xf>
    <xf numFmtId="0" fontId="13" fillId="4" borderId="0" xfId="0" applyFont="1" applyFill="1" applyAlignment="1">
      <alignment horizontal="center" vertical="center"/>
    </xf>
    <xf numFmtId="0" fontId="15" fillId="6" borderId="40" xfId="0" applyFont="1" applyFill="1" applyBorder="1" applyAlignment="1">
      <alignment vertical="center"/>
    </xf>
    <xf numFmtId="164" fontId="11" fillId="2" borderId="82" xfId="1" applyNumberFormat="1" applyFont="1" applyFill="1" applyBorder="1" applyAlignment="1" applyProtection="1">
      <alignment horizontal="center" vertical="center"/>
    </xf>
    <xf numFmtId="164" fontId="11" fillId="2" borderId="79" xfId="1" applyNumberFormat="1" applyFont="1" applyFill="1" applyBorder="1" applyAlignment="1" applyProtection="1">
      <alignment horizontal="center" vertical="center"/>
    </xf>
    <xf numFmtId="0" fontId="13" fillId="2" borderId="71" xfId="0" applyFont="1" applyFill="1" applyBorder="1"/>
    <xf numFmtId="0" fontId="11" fillId="10" borderId="2" xfId="0" applyFont="1" applyFill="1" applyBorder="1" applyAlignment="1">
      <alignment vertical="center"/>
    </xf>
    <xf numFmtId="164" fontId="13" fillId="9" borderId="97" xfId="1" applyNumberFormat="1" applyFont="1" applyFill="1" applyBorder="1" applyAlignment="1" applyProtection="1">
      <alignment horizontal="center" vertical="center"/>
    </xf>
    <xf numFmtId="164" fontId="13" fillId="9" borderId="4" xfId="1" applyNumberFormat="1" applyFont="1" applyFill="1" applyBorder="1" applyAlignment="1" applyProtection="1">
      <alignment horizontal="center" vertical="center"/>
    </xf>
    <xf numFmtId="164" fontId="13" fillId="3" borderId="4" xfId="1" applyNumberFormat="1" applyFont="1" applyFill="1" applyBorder="1" applyAlignment="1" applyProtection="1">
      <alignment horizontal="center" vertical="center"/>
    </xf>
    <xf numFmtId="0" fontId="14" fillId="2" borderId="0" xfId="0" applyFont="1" applyFill="1"/>
    <xf numFmtId="0" fontId="15" fillId="2" borderId="98" xfId="0" applyFont="1" applyFill="1" applyBorder="1" applyAlignment="1">
      <alignment vertical="center"/>
    </xf>
    <xf numFmtId="0" fontId="17" fillId="2" borderId="6" xfId="0" applyFont="1" applyFill="1" applyBorder="1" applyAlignment="1">
      <alignment vertical="center"/>
    </xf>
    <xf numFmtId="0" fontId="17" fillId="2" borderId="7" xfId="0" applyFont="1" applyFill="1" applyBorder="1" applyAlignment="1">
      <alignment vertical="center"/>
    </xf>
    <xf numFmtId="0" fontId="17" fillId="2" borderId="0" xfId="0" applyFont="1" applyFill="1"/>
    <xf numFmtId="0" fontId="29" fillId="2" borderId="99" xfId="0" applyFont="1" applyFill="1" applyBorder="1"/>
    <xf numFmtId="0" fontId="15" fillId="2" borderId="100" xfId="0" applyFont="1" applyFill="1" applyBorder="1" applyAlignment="1">
      <alignment vertical="center"/>
    </xf>
    <xf numFmtId="43" fontId="27" fillId="6" borderId="101" xfId="1" applyFont="1" applyFill="1" applyBorder="1" applyAlignment="1" applyProtection="1">
      <alignment horizontal="right" vertical="center"/>
    </xf>
    <xf numFmtId="0" fontId="13" fillId="2" borderId="5" xfId="0" applyFont="1" applyFill="1" applyBorder="1" applyAlignment="1">
      <alignment horizontal="right" vertical="center"/>
    </xf>
    <xf numFmtId="0" fontId="13" fillId="2" borderId="75" xfId="0" applyFont="1" applyFill="1" applyBorder="1" applyAlignment="1">
      <alignment horizontal="right" vertical="center"/>
    </xf>
    <xf numFmtId="164" fontId="27" fillId="2" borderId="0" xfId="1" applyNumberFormat="1" applyFont="1" applyFill="1" applyBorder="1" applyAlignment="1" applyProtection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43" fontId="27" fillId="6" borderId="46" xfId="1" applyFont="1" applyFill="1" applyBorder="1" applyAlignment="1" applyProtection="1">
      <alignment horizontal="right" vertical="center"/>
    </xf>
    <xf numFmtId="0" fontId="13" fillId="2" borderId="45" xfId="0" applyFont="1" applyFill="1" applyBorder="1" applyAlignment="1">
      <alignment horizontal="right" vertical="center"/>
    </xf>
    <xf numFmtId="0" fontId="13" fillId="2" borderId="20" xfId="0" applyFont="1" applyFill="1" applyBorder="1" applyAlignment="1">
      <alignment horizontal="right" vertical="center"/>
    </xf>
    <xf numFmtId="0" fontId="13" fillId="2" borderId="100" xfId="0" applyFont="1" applyFill="1" applyBorder="1" applyAlignment="1">
      <alignment vertical="center"/>
    </xf>
    <xf numFmtId="43" fontId="27" fillId="6" borderId="102" xfId="1" applyFont="1" applyFill="1" applyBorder="1" applyAlignment="1" applyProtection="1">
      <alignment horizontal="right" vertical="center"/>
    </xf>
    <xf numFmtId="0" fontId="13" fillId="2" borderId="103" xfId="0" applyFont="1" applyFill="1" applyBorder="1" applyAlignment="1">
      <alignment vertical="center"/>
    </xf>
    <xf numFmtId="43" fontId="27" fillId="6" borderId="72" xfId="1" applyFont="1" applyFill="1" applyBorder="1" applyAlignment="1" applyProtection="1">
      <alignment horizontal="right" vertical="center"/>
    </xf>
    <xf numFmtId="0" fontId="13" fillId="2" borderId="70" xfId="0" applyFont="1" applyFill="1" applyBorder="1" applyAlignment="1">
      <alignment horizontal="right" vertical="center"/>
    </xf>
    <xf numFmtId="0" fontId="13" fillId="2" borderId="78" xfId="0" applyFont="1" applyFill="1" applyBorder="1" applyAlignment="1">
      <alignment horizontal="right" vertical="center"/>
    </xf>
    <xf numFmtId="43" fontId="27" fillId="2" borderId="0" xfId="1" applyFont="1" applyFill="1" applyBorder="1" applyAlignment="1" applyProtection="1">
      <alignment horizontal="right" vertical="center"/>
    </xf>
    <xf numFmtId="0" fontId="13" fillId="2" borderId="0" xfId="0" applyFont="1" applyFill="1" applyAlignment="1">
      <alignment horizontal="right" vertical="center"/>
    </xf>
    <xf numFmtId="43" fontId="27" fillId="2" borderId="46" xfId="1" applyFont="1" applyFill="1" applyBorder="1" applyAlignment="1" applyProtection="1">
      <alignment horizontal="right" vertical="center"/>
    </xf>
    <xf numFmtId="0" fontId="29" fillId="2" borderId="96" xfId="0" applyFont="1" applyFill="1" applyBorder="1" applyAlignment="1">
      <alignment vertical="center"/>
    </xf>
    <xf numFmtId="0" fontId="15" fillId="2" borderId="104" xfId="0" applyFont="1" applyFill="1" applyBorder="1" applyAlignment="1">
      <alignment vertical="center"/>
    </xf>
    <xf numFmtId="43" fontId="27" fillId="6" borderId="105" xfId="1" applyFont="1" applyFill="1" applyBorder="1" applyAlignment="1" applyProtection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43" fontId="27" fillId="6" borderId="106" xfId="1" applyFont="1" applyFill="1" applyBorder="1" applyAlignment="1" applyProtection="1">
      <alignment horizontal="right" vertical="center"/>
    </xf>
    <xf numFmtId="0" fontId="17" fillId="2" borderId="107" xfId="0" applyFont="1" applyFill="1" applyBorder="1" applyAlignment="1">
      <alignment vertical="center"/>
    </xf>
    <xf numFmtId="43" fontId="27" fillId="6" borderId="108" xfId="1" applyFont="1" applyFill="1" applyBorder="1" applyAlignment="1" applyProtection="1">
      <alignment horizontal="right" vertical="center"/>
    </xf>
    <xf numFmtId="43" fontId="27" fillId="6" borderId="109" xfId="1" applyFont="1" applyFill="1" applyBorder="1" applyAlignment="1" applyProtection="1">
      <alignment horizontal="right" vertical="center"/>
    </xf>
    <xf numFmtId="0" fontId="15" fillId="2" borderId="110" xfId="0" applyFont="1" applyFill="1" applyBorder="1" applyAlignment="1">
      <alignment vertical="center"/>
    </xf>
    <xf numFmtId="43" fontId="27" fillId="6" borderId="111" xfId="1" applyFont="1" applyFill="1" applyBorder="1" applyAlignment="1" applyProtection="1">
      <alignment horizontal="right" vertical="center"/>
    </xf>
    <xf numFmtId="43" fontId="27" fillId="6" borderId="112" xfId="1" applyFont="1" applyFill="1" applyBorder="1" applyAlignment="1" applyProtection="1">
      <alignment horizontal="right" vertical="center"/>
    </xf>
    <xf numFmtId="0" fontId="13" fillId="2" borderId="113" xfId="0" applyFont="1" applyFill="1" applyBorder="1" applyAlignment="1">
      <alignment vertical="center"/>
    </xf>
    <xf numFmtId="0" fontId="13" fillId="2" borderId="70" xfId="0" applyFont="1" applyFill="1" applyBorder="1"/>
    <xf numFmtId="43" fontId="27" fillId="6" borderId="114" xfId="1" applyFont="1" applyFill="1" applyBorder="1" applyAlignment="1" applyProtection="1">
      <alignment horizontal="right" vertical="center"/>
    </xf>
    <xf numFmtId="43" fontId="27" fillId="6" borderId="115" xfId="1" applyFont="1" applyFill="1" applyBorder="1" applyAlignment="1" applyProtection="1">
      <alignment horizontal="right" vertical="center"/>
    </xf>
    <xf numFmtId="0" fontId="29" fillId="2" borderId="84" xfId="0" applyFont="1" applyFill="1" applyBorder="1" applyAlignment="1">
      <alignment vertical="center"/>
    </xf>
    <xf numFmtId="0" fontId="29" fillId="2" borderId="0" xfId="0" applyFont="1" applyFill="1" applyAlignment="1">
      <alignment horizontal="center" vertical="center"/>
    </xf>
    <xf numFmtId="0" fontId="15" fillId="2" borderId="52" xfId="0" applyFont="1" applyFill="1" applyBorder="1" applyAlignment="1">
      <alignment vertical="center"/>
    </xf>
    <xf numFmtId="0" fontId="13" fillId="2" borderId="10" xfId="0" applyFont="1" applyFill="1" applyBorder="1" applyAlignment="1">
      <alignment horizontal="center" vertical="center"/>
    </xf>
    <xf numFmtId="164" fontId="13" fillId="7" borderId="96" xfId="1" applyNumberFormat="1" applyFont="1" applyFill="1" applyBorder="1" applyAlignment="1" applyProtection="1">
      <alignment horizontal="center" vertical="center"/>
    </xf>
    <xf numFmtId="0" fontId="15" fillId="2" borderId="26" xfId="0" applyFont="1" applyFill="1" applyBorder="1" applyAlignment="1">
      <alignment vertical="center"/>
    </xf>
    <xf numFmtId="0" fontId="13" fillId="2" borderId="19" xfId="0" applyFont="1" applyFill="1" applyBorder="1" applyAlignment="1">
      <alignment horizontal="center" vertical="center"/>
    </xf>
    <xf numFmtId="164" fontId="13" fillId="7" borderId="37" xfId="1" applyNumberFormat="1" applyFont="1" applyFill="1" applyBorder="1" applyAlignment="1" applyProtection="1">
      <alignment horizontal="center" vertical="center"/>
    </xf>
    <xf numFmtId="0" fontId="27" fillId="6" borderId="107" xfId="0" applyFont="1" applyFill="1" applyBorder="1" applyAlignment="1">
      <alignment vertical="center"/>
    </xf>
    <xf numFmtId="165" fontId="27" fillId="6" borderId="23" xfId="2" applyNumberFormat="1" applyFont="1" applyFill="1" applyBorder="1" applyAlignment="1" applyProtection="1">
      <alignment horizontal="center" vertical="center"/>
    </xf>
    <xf numFmtId="0" fontId="27" fillId="6" borderId="116" xfId="0" applyFont="1" applyFill="1" applyBorder="1" applyAlignment="1">
      <alignment vertical="center"/>
    </xf>
    <xf numFmtId="165" fontId="27" fillId="6" borderId="17" xfId="2" applyNumberFormat="1" applyFont="1" applyFill="1" applyBorder="1" applyAlignment="1" applyProtection="1">
      <alignment horizontal="center" vertical="center"/>
    </xf>
    <xf numFmtId="0" fontId="27" fillId="6" borderId="104" xfId="0" applyFont="1" applyFill="1" applyBorder="1" applyAlignment="1">
      <alignment vertical="center"/>
    </xf>
    <xf numFmtId="165" fontId="27" fillId="6" borderId="117" xfId="2" applyNumberFormat="1" applyFont="1" applyFill="1" applyBorder="1" applyAlignment="1" applyProtection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165" fontId="27" fillId="6" borderId="116" xfId="2" applyNumberFormat="1" applyFont="1" applyFill="1" applyBorder="1" applyAlignment="1" applyProtection="1">
      <alignment horizontal="center" vertical="center"/>
    </xf>
    <xf numFmtId="0" fontId="15" fillId="2" borderId="8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164" fontId="13" fillId="7" borderId="118" xfId="0" applyNumberFormat="1" applyFont="1" applyFill="1" applyBorder="1" applyAlignment="1">
      <alignment vertical="center"/>
    </xf>
    <xf numFmtId="0" fontId="13" fillId="2" borderId="46" xfId="0" applyFont="1" applyFill="1" applyBorder="1" applyAlignment="1">
      <alignment vertical="center"/>
    </xf>
    <xf numFmtId="0" fontId="15" fillId="2" borderId="23" xfId="0" applyFont="1" applyFill="1" applyBorder="1" applyAlignment="1">
      <alignment vertical="center"/>
    </xf>
    <xf numFmtId="164" fontId="13" fillId="7" borderId="54" xfId="0" applyNumberFormat="1" applyFont="1" applyFill="1" applyBorder="1" applyAlignment="1">
      <alignment vertical="center"/>
    </xf>
    <xf numFmtId="165" fontId="27" fillId="6" borderId="119" xfId="2" applyNumberFormat="1" applyFont="1" applyFill="1" applyBorder="1" applyAlignment="1" applyProtection="1">
      <alignment horizontal="center" vertical="center"/>
    </xf>
    <xf numFmtId="165" fontId="27" fillId="6" borderId="49" xfId="2" applyNumberFormat="1" applyFont="1" applyFill="1" applyBorder="1" applyAlignment="1" applyProtection="1">
      <alignment horizontal="center" vertical="center"/>
    </xf>
    <xf numFmtId="165" fontId="27" fillId="6" borderId="61" xfId="2" applyNumberFormat="1" applyFont="1" applyFill="1" applyBorder="1" applyAlignment="1" applyProtection="1">
      <alignment horizontal="center" vertical="center"/>
    </xf>
    <xf numFmtId="0" fontId="13" fillId="2" borderId="70" xfId="0" applyFont="1" applyFill="1" applyBorder="1" applyAlignment="1">
      <alignment vertical="center"/>
    </xf>
    <xf numFmtId="0" fontId="13" fillId="2" borderId="72" xfId="0" applyFont="1" applyFill="1" applyBorder="1" applyAlignment="1">
      <alignment vertical="center"/>
    </xf>
    <xf numFmtId="165" fontId="27" fillId="6" borderId="82" xfId="2" applyNumberFormat="1" applyFont="1" applyFill="1" applyBorder="1" applyAlignment="1" applyProtection="1">
      <alignment horizontal="center" vertical="center"/>
    </xf>
    <xf numFmtId="0" fontId="29" fillId="2" borderId="8" xfId="0" applyFont="1" applyFill="1" applyBorder="1" applyAlignment="1">
      <alignment vertical="center"/>
    </xf>
    <xf numFmtId="0" fontId="13" fillId="2" borderId="9" xfId="0" applyFont="1" applyFill="1" applyBorder="1"/>
    <xf numFmtId="0" fontId="13" fillId="2" borderId="10" xfId="0" applyFont="1" applyFill="1" applyBorder="1"/>
    <xf numFmtId="164" fontId="13" fillId="7" borderId="8" xfId="0" applyNumberFormat="1" applyFont="1" applyFill="1" applyBorder="1" applyAlignment="1">
      <alignment vertical="center"/>
    </xf>
    <xf numFmtId="0" fontId="13" fillId="2" borderId="19" xfId="0" applyFont="1" applyFill="1" applyBorder="1"/>
    <xf numFmtId="164" fontId="13" fillId="7" borderId="23" xfId="0" applyNumberFormat="1" applyFont="1" applyFill="1" applyBorder="1" applyAlignment="1">
      <alignment vertical="center"/>
    </xf>
    <xf numFmtId="0" fontId="13" fillId="2" borderId="42" xfId="0" applyFont="1" applyFill="1" applyBorder="1"/>
    <xf numFmtId="0" fontId="13" fillId="2" borderId="43" xfId="0" applyFont="1" applyFill="1" applyBorder="1"/>
    <xf numFmtId="0" fontId="15" fillId="2" borderId="84" xfId="0" applyFont="1" applyFill="1" applyBorder="1" applyAlignment="1">
      <alignment vertical="center"/>
    </xf>
    <xf numFmtId="0" fontId="13" fillId="2" borderId="120" xfId="0" applyFont="1" applyFill="1" applyBorder="1"/>
    <xf numFmtId="0" fontId="13" fillId="2" borderId="121" xfId="0" applyFont="1" applyFill="1" applyBorder="1"/>
    <xf numFmtId="164" fontId="27" fillId="6" borderId="84" xfId="1" applyNumberFormat="1" applyFont="1" applyFill="1" applyBorder="1" applyAlignment="1" applyProtection="1">
      <alignment vertical="center"/>
    </xf>
    <xf numFmtId="0" fontId="13" fillId="2" borderId="72" xfId="0" applyFont="1" applyFill="1" applyBorder="1"/>
    <xf numFmtId="0" fontId="5" fillId="0" borderId="0" xfId="0" applyFont="1"/>
  </cellXfs>
  <cellStyles count="3">
    <cellStyle name="Migliaia" xfId="1" builtinId="3"/>
    <cellStyle name="Normale" xfId="0" builtinId="0"/>
    <cellStyle name="Percentuale" xfId="2" builtinId="5"/>
  </cellStyles>
  <dxfs count="8">
    <dxf>
      <font>
        <b/>
        <i val="0"/>
        <color rgb="FFFF000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130175</xdr:rowOff>
    </xdr:from>
    <xdr:to>
      <xdr:col>1</xdr:col>
      <xdr:colOff>263525</xdr:colOff>
      <xdr:row>0</xdr:row>
      <xdr:rowOff>257175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09FE9433-B800-4102-A3BE-2B69DFE68479}"/>
            </a:ext>
          </a:extLst>
        </xdr:cNvPr>
        <xdr:cNvSpPr/>
      </xdr:nvSpPr>
      <xdr:spPr>
        <a:xfrm>
          <a:off x="723900" y="130175"/>
          <a:ext cx="120650" cy="127000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2F02-688D-4630-89BF-A02D1ED5DFCB}">
  <dimension ref="A1:R596"/>
  <sheetViews>
    <sheetView tabSelected="1" workbookViewId="0">
      <selection activeCell="B15" sqref="B15"/>
    </sheetView>
  </sheetViews>
  <sheetFormatPr defaultColWidth="9.5703125" defaultRowHeight="17.25" x14ac:dyDescent="0.3"/>
  <cols>
    <col min="1" max="1" width="8.7109375" style="5" customWidth="1"/>
    <col min="2" max="2" width="178" style="353" customWidth="1"/>
    <col min="3" max="3" width="1.5703125" style="353" customWidth="1"/>
    <col min="4" max="15" width="24.42578125" style="353" customWidth="1"/>
    <col min="16" max="18" width="26.42578125" style="5" customWidth="1"/>
    <col min="19" max="16384" width="9.5703125" style="5"/>
  </cols>
  <sheetData>
    <row r="1" spans="2:18" s="2" customFormat="1" ht="33" customHeight="1" thickBot="1" x14ac:dyDescent="0.3">
      <c r="B1" s="1" t="s">
        <v>0</v>
      </c>
      <c r="D1" s="3"/>
      <c r="E1" s="3"/>
      <c r="F1" s="4"/>
      <c r="G1" s="3"/>
      <c r="H1" s="3"/>
      <c r="I1" s="4"/>
      <c r="J1" s="3"/>
      <c r="K1" s="3"/>
      <c r="L1" s="4"/>
      <c r="M1" s="3"/>
      <c r="N1" s="3"/>
      <c r="O1" s="4"/>
    </row>
    <row r="2" spans="2:18" ht="18.75" thickTop="1" thickBot="1" x14ac:dyDescent="0.35">
      <c r="B2" s="5"/>
      <c r="C2" s="6"/>
      <c r="D2" s="7"/>
      <c r="E2" s="7"/>
      <c r="F2" s="8"/>
      <c r="G2" s="7"/>
      <c r="H2" s="7"/>
      <c r="I2" s="8"/>
      <c r="J2" s="7"/>
      <c r="K2" s="7"/>
      <c r="L2" s="8"/>
      <c r="M2" s="7"/>
      <c r="N2" s="7"/>
      <c r="O2" s="8"/>
    </row>
    <row r="3" spans="2:18" s="17" customFormat="1" ht="32.25" thickBot="1" x14ac:dyDescent="0.3">
      <c r="B3" s="9"/>
      <c r="C3" s="10"/>
      <c r="D3" s="11">
        <v>2026</v>
      </c>
      <c r="E3" s="12"/>
      <c r="F3" s="13"/>
      <c r="G3" s="11">
        <v>2027</v>
      </c>
      <c r="H3" s="12"/>
      <c r="I3" s="13"/>
      <c r="J3" s="11">
        <v>2028</v>
      </c>
      <c r="K3" s="12"/>
      <c r="L3" s="13"/>
      <c r="M3" s="11">
        <v>2029</v>
      </c>
      <c r="N3" s="12"/>
      <c r="O3" s="12"/>
      <c r="P3" s="14" t="s">
        <v>1</v>
      </c>
      <c r="Q3" s="15"/>
      <c r="R3" s="16"/>
    </row>
    <row r="4" spans="2:18" s="26" customFormat="1" ht="42" customHeight="1" thickBot="1" x14ac:dyDescent="0.35">
      <c r="B4" s="18"/>
      <c r="C4" s="19"/>
      <c r="D4" s="20" t="s">
        <v>2</v>
      </c>
      <c r="E4" s="21"/>
      <c r="F4" s="22"/>
      <c r="G4" s="20" t="str">
        <f>+D4</f>
        <v>alta val tidone</v>
      </c>
      <c r="H4" s="21"/>
      <c r="I4" s="22"/>
      <c r="J4" s="20" t="str">
        <f>+D4</f>
        <v>alta val tidone</v>
      </c>
      <c r="K4" s="21"/>
      <c r="L4" s="22"/>
      <c r="M4" s="20" t="str">
        <f>+D4</f>
        <v>alta val tidone</v>
      </c>
      <c r="N4" s="21"/>
      <c r="O4" s="21"/>
      <c r="P4" s="23" t="str">
        <f>+D4</f>
        <v>alta val tidone</v>
      </c>
      <c r="Q4" s="24"/>
      <c r="R4" s="25"/>
    </row>
    <row r="5" spans="2:18" s="34" customFormat="1" ht="71.25" customHeight="1" x14ac:dyDescent="0.3">
      <c r="B5" s="27"/>
      <c r="C5" s="28"/>
      <c r="D5" s="29" t="s">
        <v>3</v>
      </c>
      <c r="E5" s="29" t="s">
        <v>4</v>
      </c>
      <c r="F5" s="30" t="s">
        <v>5</v>
      </c>
      <c r="G5" s="29" t="s">
        <v>3</v>
      </c>
      <c r="H5" s="29" t="s">
        <v>4</v>
      </c>
      <c r="I5" s="30" t="s">
        <v>5</v>
      </c>
      <c r="J5" s="29" t="s">
        <v>3</v>
      </c>
      <c r="K5" s="29" t="s">
        <v>4</v>
      </c>
      <c r="L5" s="30" t="s">
        <v>5</v>
      </c>
      <c r="M5" s="29" t="s">
        <v>3</v>
      </c>
      <c r="N5" s="29" t="s">
        <v>4</v>
      </c>
      <c r="O5" s="31" t="s">
        <v>5</v>
      </c>
      <c r="P5" s="32" t="s">
        <v>3</v>
      </c>
      <c r="Q5" s="29" t="s">
        <v>4</v>
      </c>
      <c r="R5" s="33" t="s">
        <v>5</v>
      </c>
    </row>
    <row r="6" spans="2:18" s="34" customFormat="1" ht="25.15" customHeight="1" x14ac:dyDescent="0.3">
      <c r="B6" s="35" t="s">
        <v>6</v>
      </c>
      <c r="C6" s="36"/>
      <c r="D6" s="37">
        <v>66667.650298525768</v>
      </c>
      <c r="E6" s="37">
        <v>0</v>
      </c>
      <c r="F6" s="38">
        <f>D6+E6</f>
        <v>66667.650298525768</v>
      </c>
      <c r="G6" s="37">
        <v>74313.268690377678</v>
      </c>
      <c r="H6" s="37">
        <v>0</v>
      </c>
      <c r="I6" s="38">
        <f>G6+H6</f>
        <v>74313.268690377678</v>
      </c>
      <c r="J6" s="37">
        <v>74313.268690377678</v>
      </c>
      <c r="K6" s="37">
        <v>0</v>
      </c>
      <c r="L6" s="38">
        <f>J6+K6</f>
        <v>74313.268690377678</v>
      </c>
      <c r="M6" s="37">
        <v>74313.268690377678</v>
      </c>
      <c r="N6" s="37">
        <v>0</v>
      </c>
      <c r="O6" s="39">
        <f>M6+N6</f>
        <v>74313.268690377678</v>
      </c>
      <c r="P6" s="40"/>
      <c r="Q6" s="41"/>
      <c r="R6" s="42"/>
    </row>
    <row r="7" spans="2:18" s="34" customFormat="1" ht="25.15" customHeight="1" x14ac:dyDescent="0.3">
      <c r="B7" s="43" t="s">
        <v>7</v>
      </c>
      <c r="C7" s="36"/>
      <c r="D7" s="37">
        <v>0</v>
      </c>
      <c r="E7" s="37">
        <v>0</v>
      </c>
      <c r="F7" s="38">
        <f t="shared" ref="F7:F15" si="0">D7+E7</f>
        <v>0</v>
      </c>
      <c r="G7" s="37">
        <v>0</v>
      </c>
      <c r="H7" s="37">
        <v>0</v>
      </c>
      <c r="I7" s="38">
        <f t="shared" ref="I7:I21" si="1">G7+H7</f>
        <v>0</v>
      </c>
      <c r="J7" s="37">
        <v>0</v>
      </c>
      <c r="K7" s="37">
        <v>0</v>
      </c>
      <c r="L7" s="38">
        <f t="shared" ref="L7:L21" si="2">J7+K7</f>
        <v>0</v>
      </c>
      <c r="M7" s="37">
        <v>0</v>
      </c>
      <c r="N7" s="37">
        <v>0</v>
      </c>
      <c r="O7" s="39">
        <f t="shared" ref="O7:O21" si="3">M7+N7</f>
        <v>0</v>
      </c>
      <c r="P7" s="40"/>
      <c r="Q7" s="41"/>
      <c r="R7" s="42"/>
    </row>
    <row r="8" spans="2:18" s="34" customFormat="1" ht="25.15" customHeight="1" x14ac:dyDescent="0.3">
      <c r="B8" s="43" t="s">
        <v>8</v>
      </c>
      <c r="C8" s="36"/>
      <c r="D8" s="37">
        <v>194202.21346411371</v>
      </c>
      <c r="E8" s="37">
        <v>0</v>
      </c>
      <c r="F8" s="38">
        <f t="shared" si="0"/>
        <v>194202.21346411371</v>
      </c>
      <c r="G8" s="37">
        <v>213336.88093409466</v>
      </c>
      <c r="H8" s="37">
        <v>0</v>
      </c>
      <c r="I8" s="38">
        <f t="shared" si="1"/>
        <v>213336.88093409466</v>
      </c>
      <c r="J8" s="37">
        <v>213336.88093409466</v>
      </c>
      <c r="K8" s="37">
        <v>0</v>
      </c>
      <c r="L8" s="38">
        <f t="shared" si="2"/>
        <v>213336.88093409466</v>
      </c>
      <c r="M8" s="37">
        <v>213336.88093409466</v>
      </c>
      <c r="N8" s="37">
        <v>0</v>
      </c>
      <c r="O8" s="39">
        <f t="shared" si="3"/>
        <v>213336.88093409466</v>
      </c>
      <c r="P8" s="40"/>
      <c r="Q8" s="41"/>
      <c r="R8" s="42"/>
    </row>
    <row r="9" spans="2:18" s="34" customFormat="1" ht="25.15" customHeight="1" x14ac:dyDescent="0.3">
      <c r="B9" s="43" t="s">
        <v>9</v>
      </c>
      <c r="C9" s="36"/>
      <c r="D9" s="37">
        <v>164958.68658704701</v>
      </c>
      <c r="E9" s="37">
        <v>6780.1858608000002</v>
      </c>
      <c r="F9" s="38">
        <f t="shared" si="0"/>
        <v>171738.87244784701</v>
      </c>
      <c r="G9" s="37">
        <v>179148.21032452458</v>
      </c>
      <c r="H9" s="37">
        <v>6647.2410399999999</v>
      </c>
      <c r="I9" s="38">
        <f t="shared" si="1"/>
        <v>185795.45136452458</v>
      </c>
      <c r="J9" s="37">
        <v>178401.05032452458</v>
      </c>
      <c r="K9" s="37">
        <v>6647.2410399999999</v>
      </c>
      <c r="L9" s="38">
        <f t="shared" si="2"/>
        <v>185048.29136452457</v>
      </c>
      <c r="M9" s="37">
        <v>191600.68032452458</v>
      </c>
      <c r="N9" s="37">
        <v>6647.2410399999999</v>
      </c>
      <c r="O9" s="39">
        <f t="shared" si="3"/>
        <v>198247.92136452458</v>
      </c>
      <c r="P9" s="40"/>
      <c r="Q9" s="41"/>
      <c r="R9" s="42"/>
    </row>
    <row r="10" spans="2:18" s="34" customFormat="1" ht="25.15" customHeight="1" x14ac:dyDescent="0.3">
      <c r="B10" s="44" t="s">
        <v>10</v>
      </c>
      <c r="C10" s="36"/>
      <c r="D10" s="37">
        <v>0</v>
      </c>
      <c r="E10" s="37">
        <v>0</v>
      </c>
      <c r="F10" s="38">
        <f t="shared" si="0"/>
        <v>0</v>
      </c>
      <c r="G10" s="37">
        <v>0</v>
      </c>
      <c r="H10" s="37">
        <v>0</v>
      </c>
      <c r="I10" s="38">
        <f t="shared" si="1"/>
        <v>0</v>
      </c>
      <c r="J10" s="37">
        <v>0</v>
      </c>
      <c r="K10" s="37">
        <v>0</v>
      </c>
      <c r="L10" s="38">
        <f t="shared" si="2"/>
        <v>0</v>
      </c>
      <c r="M10" s="37">
        <v>0</v>
      </c>
      <c r="N10" s="37">
        <v>0</v>
      </c>
      <c r="O10" s="39">
        <f t="shared" si="3"/>
        <v>0</v>
      </c>
      <c r="P10" s="40"/>
      <c r="Q10" s="41"/>
      <c r="R10" s="42"/>
    </row>
    <row r="11" spans="2:18" s="34" customFormat="1" ht="25.15" customHeight="1" x14ac:dyDescent="0.3">
      <c r="B11" s="44" t="s">
        <v>11</v>
      </c>
      <c r="C11" s="36"/>
      <c r="D11" s="37">
        <v>0</v>
      </c>
      <c r="E11" s="37">
        <v>0</v>
      </c>
      <c r="F11" s="38">
        <f t="shared" si="0"/>
        <v>0</v>
      </c>
      <c r="G11" s="37">
        <v>0</v>
      </c>
      <c r="H11" s="37">
        <v>0</v>
      </c>
      <c r="I11" s="38">
        <f t="shared" si="1"/>
        <v>0</v>
      </c>
      <c r="J11" s="37">
        <v>0</v>
      </c>
      <c r="K11" s="37">
        <v>0</v>
      </c>
      <c r="L11" s="38">
        <f t="shared" si="2"/>
        <v>0</v>
      </c>
      <c r="M11" s="37">
        <v>0</v>
      </c>
      <c r="N11" s="37">
        <v>0</v>
      </c>
      <c r="O11" s="39">
        <f t="shared" si="3"/>
        <v>0</v>
      </c>
      <c r="P11" s="40"/>
      <c r="Q11" s="41"/>
      <c r="R11" s="42"/>
    </row>
    <row r="12" spans="2:18" s="34" customFormat="1" ht="25.15" customHeight="1" x14ac:dyDescent="0.3">
      <c r="B12" s="44" t="s">
        <v>12</v>
      </c>
      <c r="C12" s="36"/>
      <c r="D12" s="37">
        <v>0</v>
      </c>
      <c r="E12" s="37">
        <v>0</v>
      </c>
      <c r="F12" s="38">
        <f t="shared" si="0"/>
        <v>0</v>
      </c>
      <c r="G12" s="37">
        <v>0</v>
      </c>
      <c r="H12" s="37">
        <v>0</v>
      </c>
      <c r="I12" s="38">
        <f t="shared" si="1"/>
        <v>0</v>
      </c>
      <c r="J12" s="37">
        <v>0</v>
      </c>
      <c r="K12" s="37">
        <v>0</v>
      </c>
      <c r="L12" s="38">
        <f t="shared" si="2"/>
        <v>0</v>
      </c>
      <c r="M12" s="37">
        <v>0</v>
      </c>
      <c r="N12" s="37">
        <v>0</v>
      </c>
      <c r="O12" s="39">
        <f t="shared" si="3"/>
        <v>0</v>
      </c>
      <c r="P12" s="40"/>
      <c r="Q12" s="41"/>
      <c r="R12" s="42"/>
    </row>
    <row r="13" spans="2:18" s="34" customFormat="1" ht="25.15" customHeight="1" x14ac:dyDescent="0.3">
      <c r="B13" s="44" t="s">
        <v>13</v>
      </c>
      <c r="C13" s="36"/>
      <c r="D13" s="37">
        <v>0</v>
      </c>
      <c r="E13" s="37">
        <v>0</v>
      </c>
      <c r="F13" s="38">
        <f t="shared" si="0"/>
        <v>0</v>
      </c>
      <c r="G13" s="37">
        <v>0</v>
      </c>
      <c r="H13" s="37">
        <v>0</v>
      </c>
      <c r="I13" s="38">
        <f t="shared" si="1"/>
        <v>0</v>
      </c>
      <c r="J13" s="37">
        <v>0</v>
      </c>
      <c r="K13" s="37">
        <v>0</v>
      </c>
      <c r="L13" s="38">
        <f t="shared" si="2"/>
        <v>0</v>
      </c>
      <c r="M13" s="37">
        <v>0</v>
      </c>
      <c r="N13" s="37">
        <v>0</v>
      </c>
      <c r="O13" s="39">
        <f t="shared" si="3"/>
        <v>0</v>
      </c>
      <c r="P13" s="40"/>
      <c r="Q13" s="41"/>
      <c r="R13" s="42"/>
    </row>
    <row r="14" spans="2:18" s="34" customFormat="1" ht="25.15" customHeight="1" x14ac:dyDescent="0.3">
      <c r="B14" s="44" t="s">
        <v>14</v>
      </c>
      <c r="C14" s="36"/>
      <c r="D14" s="45">
        <v>0</v>
      </c>
      <c r="E14" s="45">
        <v>0</v>
      </c>
      <c r="F14" s="46">
        <f t="shared" si="0"/>
        <v>0</v>
      </c>
      <c r="G14" s="45">
        <v>0</v>
      </c>
      <c r="H14" s="45">
        <v>0</v>
      </c>
      <c r="I14" s="46">
        <f t="shared" si="1"/>
        <v>0</v>
      </c>
      <c r="J14" s="45">
        <v>0</v>
      </c>
      <c r="K14" s="45">
        <v>0</v>
      </c>
      <c r="L14" s="46">
        <f>J14+K14</f>
        <v>0</v>
      </c>
      <c r="M14" s="45">
        <v>0</v>
      </c>
      <c r="N14" s="45">
        <v>0</v>
      </c>
      <c r="O14" s="47">
        <f>M14+N14</f>
        <v>0</v>
      </c>
      <c r="P14" s="40"/>
      <c r="Q14" s="41"/>
      <c r="R14" s="42"/>
    </row>
    <row r="15" spans="2:18" s="34" customFormat="1" ht="25.15" customHeight="1" x14ac:dyDescent="0.3">
      <c r="B15" s="44" t="s">
        <v>15</v>
      </c>
      <c r="C15" s="36"/>
      <c r="D15" s="48">
        <v>0</v>
      </c>
      <c r="E15" s="48">
        <v>0</v>
      </c>
      <c r="F15" s="49">
        <f t="shared" si="0"/>
        <v>0</v>
      </c>
      <c r="G15" s="48">
        <v>0</v>
      </c>
      <c r="H15" s="48">
        <v>0</v>
      </c>
      <c r="I15" s="49">
        <f t="shared" si="1"/>
        <v>0</v>
      </c>
      <c r="J15" s="48">
        <v>0</v>
      </c>
      <c r="K15" s="48">
        <v>0</v>
      </c>
      <c r="L15" s="49">
        <f t="shared" si="2"/>
        <v>0</v>
      </c>
      <c r="M15" s="48">
        <v>0</v>
      </c>
      <c r="N15" s="48">
        <v>0</v>
      </c>
      <c r="O15" s="50">
        <f t="shared" si="3"/>
        <v>0</v>
      </c>
      <c r="P15" s="40"/>
      <c r="Q15" s="41"/>
      <c r="R15" s="42"/>
    </row>
    <row r="16" spans="2:18" s="34" customFormat="1" ht="25.15" customHeight="1" x14ac:dyDescent="0.3">
      <c r="B16" s="35" t="s">
        <v>16</v>
      </c>
      <c r="C16" s="36"/>
      <c r="D16" s="51">
        <v>0.77200000000000002</v>
      </c>
      <c r="E16" s="51">
        <v>0.77200000000000002</v>
      </c>
      <c r="F16" s="52">
        <v>0.77200000000000002</v>
      </c>
      <c r="G16" s="51">
        <v>0.77900000000000003</v>
      </c>
      <c r="H16" s="51">
        <v>0.77900000000000003</v>
      </c>
      <c r="I16" s="52">
        <v>0.77900000000000003</v>
      </c>
      <c r="J16" s="51">
        <v>0.77900000000000003</v>
      </c>
      <c r="K16" s="51">
        <v>0.77900000000000003</v>
      </c>
      <c r="L16" s="53">
        <v>0.77900000000000003</v>
      </c>
      <c r="M16" s="51">
        <v>0.77900000000000003</v>
      </c>
      <c r="N16" s="51">
        <v>0.77900000000000003</v>
      </c>
      <c r="O16" s="54">
        <v>0.77900000000000003</v>
      </c>
      <c r="P16" s="55"/>
      <c r="Q16" s="56"/>
      <c r="R16" s="57"/>
    </row>
    <row r="17" spans="2:18" s="34" customFormat="1" ht="25.15" customHeight="1" x14ac:dyDescent="0.3">
      <c r="B17" s="58" t="s">
        <v>17</v>
      </c>
      <c r="C17" s="36"/>
      <c r="D17" s="59">
        <v>29224.088402268404</v>
      </c>
      <c r="E17" s="59">
        <v>0</v>
      </c>
      <c r="F17" s="60">
        <f>D17+E17</f>
        <v>29224.088402268404</v>
      </c>
      <c r="G17" s="59">
        <v>29954.019275709496</v>
      </c>
      <c r="H17" s="59">
        <v>0</v>
      </c>
      <c r="I17" s="60">
        <f t="shared" si="1"/>
        <v>29954.019275709496</v>
      </c>
      <c r="J17" s="59">
        <v>29954.019275709496</v>
      </c>
      <c r="K17" s="59">
        <v>0</v>
      </c>
      <c r="L17" s="61">
        <f t="shared" si="2"/>
        <v>29954.019275709496</v>
      </c>
      <c r="M17" s="59">
        <v>29954.019275709496</v>
      </c>
      <c r="N17" s="59">
        <v>0</v>
      </c>
      <c r="O17" s="62">
        <f t="shared" si="3"/>
        <v>29954.019275709496</v>
      </c>
      <c r="P17" s="40"/>
      <c r="Q17" s="41"/>
      <c r="R17" s="42"/>
    </row>
    <row r="18" spans="2:18" s="34" customFormat="1" ht="25.15" customHeight="1" x14ac:dyDescent="0.3">
      <c r="B18" s="58" t="s">
        <v>18</v>
      </c>
      <c r="C18" s="36"/>
      <c r="D18" s="59">
        <v>47062.043744628179</v>
      </c>
      <c r="E18" s="59">
        <v>0</v>
      </c>
      <c r="F18" s="61">
        <f t="shared" ref="F18:F21" si="4">D18+E18</f>
        <v>47062.043744628179</v>
      </c>
      <c r="G18" s="59">
        <v>48081.123997257149</v>
      </c>
      <c r="H18" s="59">
        <v>0</v>
      </c>
      <c r="I18" s="61">
        <f t="shared" si="1"/>
        <v>48081.123997257149</v>
      </c>
      <c r="J18" s="59">
        <v>48081.123997257149</v>
      </c>
      <c r="K18" s="59">
        <v>0</v>
      </c>
      <c r="L18" s="61">
        <f t="shared" si="2"/>
        <v>48081.123997257149</v>
      </c>
      <c r="M18" s="59">
        <v>48081.123997257149</v>
      </c>
      <c r="N18" s="59">
        <v>0</v>
      </c>
      <c r="O18" s="62">
        <f t="shared" si="3"/>
        <v>48081.123997257149</v>
      </c>
      <c r="P18" s="40"/>
      <c r="Q18" s="41"/>
      <c r="R18" s="42"/>
    </row>
    <row r="19" spans="2:18" s="34" customFormat="1" ht="25.15" customHeight="1" x14ac:dyDescent="0.3">
      <c r="B19" s="63" t="s">
        <v>19</v>
      </c>
      <c r="C19" s="36"/>
      <c r="D19" s="59">
        <v>58892.894017404171</v>
      </c>
      <c r="E19" s="59">
        <v>0</v>
      </c>
      <c r="F19" s="61">
        <f t="shared" si="4"/>
        <v>58892.894017404171</v>
      </c>
      <c r="G19" s="59">
        <v>60789.376609641018</v>
      </c>
      <c r="H19" s="59">
        <v>0</v>
      </c>
      <c r="I19" s="61">
        <f t="shared" si="1"/>
        <v>60789.376609641018</v>
      </c>
      <c r="J19" s="59">
        <v>60789.376609641018</v>
      </c>
      <c r="K19" s="59">
        <v>0</v>
      </c>
      <c r="L19" s="61">
        <f t="shared" si="2"/>
        <v>60789.376609641018</v>
      </c>
      <c r="M19" s="59">
        <v>60789.376609641018</v>
      </c>
      <c r="N19" s="59">
        <v>0</v>
      </c>
      <c r="O19" s="62">
        <f t="shared" si="3"/>
        <v>60789.376609641018</v>
      </c>
      <c r="P19" s="40"/>
      <c r="Q19" s="41"/>
      <c r="R19" s="42"/>
    </row>
    <row r="20" spans="2:18" s="34" customFormat="1" ht="25.15" customHeight="1" x14ac:dyDescent="0.3">
      <c r="B20" s="64" t="s">
        <v>20</v>
      </c>
      <c r="C20" s="36"/>
      <c r="D20" s="65">
        <v>-3271.489315505125</v>
      </c>
      <c r="E20" s="65">
        <v>0</v>
      </c>
      <c r="F20" s="66">
        <f t="shared" si="4"/>
        <v>-3271.489315505125</v>
      </c>
      <c r="G20" s="65">
        <v>-2921.3542659638515</v>
      </c>
      <c r="H20" s="65">
        <v>0</v>
      </c>
      <c r="I20" s="66">
        <f t="shared" si="1"/>
        <v>-2921.3542659638515</v>
      </c>
      <c r="J20" s="65">
        <v>19854.519899999999</v>
      </c>
      <c r="K20" s="65">
        <v>0</v>
      </c>
      <c r="L20" s="66">
        <f t="shared" si="2"/>
        <v>19854.519899999999</v>
      </c>
      <c r="M20" s="65">
        <v>0</v>
      </c>
      <c r="N20" s="65">
        <v>0</v>
      </c>
      <c r="O20" s="67">
        <f t="shared" si="3"/>
        <v>0</v>
      </c>
      <c r="P20" s="40"/>
      <c r="Q20" s="41"/>
      <c r="R20" s="42"/>
    </row>
    <row r="21" spans="2:18" s="34" customFormat="1" ht="25.15" customHeight="1" x14ac:dyDescent="0.3">
      <c r="B21" s="68" t="s">
        <v>21</v>
      </c>
      <c r="C21" s="36"/>
      <c r="D21" s="69">
        <v>0</v>
      </c>
      <c r="E21" s="69">
        <v>0</v>
      </c>
      <c r="F21" s="70">
        <f t="shared" si="4"/>
        <v>0</v>
      </c>
      <c r="G21" s="69">
        <v>0</v>
      </c>
      <c r="H21" s="69">
        <v>0</v>
      </c>
      <c r="I21" s="70">
        <f t="shared" si="1"/>
        <v>0</v>
      </c>
      <c r="J21" s="69">
        <v>19854.519899999999</v>
      </c>
      <c r="K21" s="69">
        <v>0</v>
      </c>
      <c r="L21" s="70">
        <f t="shared" si="2"/>
        <v>19854.519899999999</v>
      </c>
      <c r="M21" s="69">
        <v>0</v>
      </c>
      <c r="N21" s="69">
        <v>0</v>
      </c>
      <c r="O21" s="71">
        <f t="shared" si="3"/>
        <v>0</v>
      </c>
      <c r="P21" s="72">
        <v>11021.50756426804</v>
      </c>
      <c r="Q21" s="73">
        <v>0</v>
      </c>
      <c r="R21" s="74">
        <f>+SUM(P21:Q21)</f>
        <v>11021.50756426804</v>
      </c>
    </row>
    <row r="22" spans="2:18" s="34" customFormat="1" ht="25.15" customHeight="1" x14ac:dyDescent="0.3">
      <c r="B22" s="75" t="s">
        <v>22</v>
      </c>
      <c r="C22" s="36"/>
      <c r="D22" s="76"/>
      <c r="E22" s="77">
        <v>37586.660000000003</v>
      </c>
      <c r="F22" s="78">
        <f>E22</f>
        <v>37586.660000000003</v>
      </c>
      <c r="G22" s="79"/>
      <c r="H22" s="77">
        <v>39088.949999999997</v>
      </c>
      <c r="I22" s="78">
        <f>H22</f>
        <v>39088.949999999997</v>
      </c>
      <c r="J22" s="79"/>
      <c r="K22" s="77">
        <v>42955.54</v>
      </c>
      <c r="L22" s="78">
        <f>K22</f>
        <v>42955.54</v>
      </c>
      <c r="M22" s="79"/>
      <c r="N22" s="77">
        <v>48453.27</v>
      </c>
      <c r="O22" s="80">
        <f>N22</f>
        <v>48453.27</v>
      </c>
      <c r="P22" s="81"/>
      <c r="Q22" s="41"/>
      <c r="R22" s="42"/>
    </row>
    <row r="23" spans="2:18" s="34" customFormat="1" ht="25.15" customHeight="1" thickBot="1" x14ac:dyDescent="0.35">
      <c r="B23" s="82" t="s">
        <v>23</v>
      </c>
      <c r="C23" s="36"/>
      <c r="D23" s="83">
        <f>D6+D7+D8+D9+D10+D11+D12+D13+D15+D14-D19+D20</f>
        <v>363664.16701677715</v>
      </c>
      <c r="E23" s="83">
        <f>E6+E7+E8+E9+E10+E11+E12+E13+E15+E14-E19+E20+E22</f>
        <v>44366.845860800007</v>
      </c>
      <c r="F23" s="83">
        <f>+D23+E23</f>
        <v>408031.01287757716</v>
      </c>
      <c r="G23" s="83">
        <f>G6+G7+G8+G9+G10+G11+G12+G13+G15+G14-G19+G20</f>
        <v>403087.62907339208</v>
      </c>
      <c r="H23" s="83">
        <f>H6+H7+H8+H9+H10+H11+H12+H13+H15+H14-H19+H20+H22</f>
        <v>45736.191039999998</v>
      </c>
      <c r="I23" s="83">
        <f>+G23+H23</f>
        <v>448823.82011339208</v>
      </c>
      <c r="J23" s="83">
        <f>J6+J7+J8+J9+J10+J11+J12+J13+J15+J14-J19+J20</f>
        <v>425116.34323935595</v>
      </c>
      <c r="K23" s="83">
        <f>K6+K7+K8+K9+K10+K11+K12+K13+K15+K14-K19+K20+K22</f>
        <v>49602.781040000002</v>
      </c>
      <c r="L23" s="83">
        <f>+J23+K23</f>
        <v>474719.12427935598</v>
      </c>
      <c r="M23" s="83">
        <f>M6+M7+M8+M9+M10+M11+M12+M13+M15+M14-M19+M20</f>
        <v>418461.45333935594</v>
      </c>
      <c r="N23" s="83">
        <f>N6+N7+N8+N9+N10+N11+N12+N13+N15+N14-N19+N20+N22</f>
        <v>55100.511039999998</v>
      </c>
      <c r="O23" s="84">
        <f>+M23+N23</f>
        <v>473561.96437935595</v>
      </c>
      <c r="P23" s="85"/>
      <c r="Q23" s="86"/>
      <c r="R23" s="87"/>
    </row>
    <row r="24" spans="2:18" s="34" customFormat="1" ht="25.15" customHeight="1" thickBot="1" x14ac:dyDescent="0.35">
      <c r="B24" s="88"/>
      <c r="C24" s="89"/>
      <c r="D24" s="90"/>
      <c r="E24" s="90"/>
      <c r="F24" s="91"/>
      <c r="G24" s="90"/>
      <c r="H24" s="90"/>
      <c r="I24" s="91"/>
      <c r="J24" s="90"/>
      <c r="K24" s="90"/>
      <c r="L24" s="91"/>
      <c r="M24" s="90"/>
      <c r="N24" s="90"/>
      <c r="O24" s="91"/>
    </row>
    <row r="25" spans="2:18" s="34" customFormat="1" ht="25.15" customHeight="1" x14ac:dyDescent="0.3">
      <c r="B25" s="92" t="s">
        <v>24</v>
      </c>
      <c r="C25" s="36"/>
      <c r="D25" s="93">
        <v>62674.311231037915</v>
      </c>
      <c r="E25" s="93">
        <v>36986.965620000003</v>
      </c>
      <c r="F25" s="94">
        <f t="shared" ref="F25:F46" si="5">D25+E25</f>
        <v>99661.276851037925</v>
      </c>
      <c r="G25" s="93">
        <v>73191.869538616884</v>
      </c>
      <c r="H25" s="93">
        <v>36261.731</v>
      </c>
      <c r="I25" s="94">
        <f t="shared" ref="I25:I45" si="6">G25+H25</f>
        <v>109453.60053861688</v>
      </c>
      <c r="J25" s="93">
        <v>73191.869538616884</v>
      </c>
      <c r="K25" s="93">
        <v>36261.731</v>
      </c>
      <c r="L25" s="94">
        <f t="shared" ref="L25:L45" si="7">J25+K25</f>
        <v>109453.60053861688</v>
      </c>
      <c r="M25" s="93">
        <v>73191.869538616884</v>
      </c>
      <c r="N25" s="93">
        <v>36261.731</v>
      </c>
      <c r="O25" s="95">
        <f t="shared" ref="O25:O45" si="8">M25+N25</f>
        <v>109453.60053861688</v>
      </c>
      <c r="P25" s="96"/>
      <c r="Q25" s="97"/>
      <c r="R25" s="98"/>
    </row>
    <row r="26" spans="2:18" s="34" customFormat="1" ht="25.15" customHeight="1" x14ac:dyDescent="0.3">
      <c r="B26" s="43" t="s">
        <v>25</v>
      </c>
      <c r="C26" s="36"/>
      <c r="D26" s="37">
        <v>842.49592569667902</v>
      </c>
      <c r="E26" s="37">
        <v>32113.894771200001</v>
      </c>
      <c r="F26" s="99">
        <f t="shared" si="5"/>
        <v>32956.390696896677</v>
      </c>
      <c r="G26" s="37">
        <v>925.50671684813335</v>
      </c>
      <c r="H26" s="37">
        <v>31484.210560000003</v>
      </c>
      <c r="I26" s="99">
        <f t="shared" si="6"/>
        <v>32409.717276848136</v>
      </c>
      <c r="J26" s="37">
        <v>925.50671684813335</v>
      </c>
      <c r="K26" s="37">
        <v>31484.210560000003</v>
      </c>
      <c r="L26" s="99">
        <f t="shared" si="7"/>
        <v>32409.717276848136</v>
      </c>
      <c r="M26" s="37">
        <v>925.50671684813335</v>
      </c>
      <c r="N26" s="37">
        <v>31484.210560000003</v>
      </c>
      <c r="O26" s="100">
        <f t="shared" si="8"/>
        <v>32409.717276848136</v>
      </c>
      <c r="P26" s="101"/>
      <c r="Q26" s="102"/>
      <c r="R26" s="103"/>
    </row>
    <row r="27" spans="2:18" s="34" customFormat="1" ht="25.15" customHeight="1" x14ac:dyDescent="0.3">
      <c r="B27" s="63" t="s">
        <v>26</v>
      </c>
      <c r="C27" s="36"/>
      <c r="D27" s="59">
        <v>45001.922640829624</v>
      </c>
      <c r="E27" s="59">
        <v>4892.8382448000002</v>
      </c>
      <c r="F27" s="61">
        <f t="shared" si="5"/>
        <v>49894.760885629621</v>
      </c>
      <c r="G27" s="59">
        <v>50016.656750717339</v>
      </c>
      <c r="H27" s="59">
        <v>4796.9002400000008</v>
      </c>
      <c r="I27" s="61">
        <f t="shared" si="6"/>
        <v>54813.556990717341</v>
      </c>
      <c r="J27" s="59">
        <v>50016.656750717339</v>
      </c>
      <c r="K27" s="59">
        <v>4796.9002400000008</v>
      </c>
      <c r="L27" s="61">
        <f t="shared" si="7"/>
        <v>54813.556990717341</v>
      </c>
      <c r="M27" s="59">
        <v>50016.656750717339</v>
      </c>
      <c r="N27" s="59">
        <v>4796.9002400000008</v>
      </c>
      <c r="O27" s="62">
        <f t="shared" si="8"/>
        <v>54813.556990717341</v>
      </c>
      <c r="P27" s="101"/>
      <c r="Q27" s="102"/>
      <c r="R27" s="103"/>
    </row>
    <row r="28" spans="2:18" s="34" customFormat="1" ht="25.15" customHeight="1" x14ac:dyDescent="0.3">
      <c r="B28" s="104" t="s">
        <v>27</v>
      </c>
      <c r="C28" s="36"/>
      <c r="D28" s="59">
        <v>0</v>
      </c>
      <c r="E28" s="59">
        <v>0</v>
      </c>
      <c r="F28" s="61">
        <f t="shared" si="5"/>
        <v>0</v>
      </c>
      <c r="G28" s="59">
        <v>0</v>
      </c>
      <c r="H28" s="59">
        <v>0</v>
      </c>
      <c r="I28" s="61">
        <f t="shared" si="6"/>
        <v>0</v>
      </c>
      <c r="J28" s="59">
        <v>0</v>
      </c>
      <c r="K28" s="59">
        <v>0</v>
      </c>
      <c r="L28" s="61">
        <f t="shared" si="7"/>
        <v>0</v>
      </c>
      <c r="M28" s="59">
        <v>0</v>
      </c>
      <c r="N28" s="59">
        <v>0</v>
      </c>
      <c r="O28" s="62">
        <f t="shared" si="8"/>
        <v>0</v>
      </c>
      <c r="P28" s="101"/>
      <c r="Q28" s="102"/>
      <c r="R28" s="103"/>
    </row>
    <row r="29" spans="2:18" s="34" customFormat="1" ht="25.15" customHeight="1" x14ac:dyDescent="0.3">
      <c r="B29" s="63" t="s">
        <v>28</v>
      </c>
      <c r="C29" s="36"/>
      <c r="D29" s="59">
        <v>29671.154495501258</v>
      </c>
      <c r="E29" s="59">
        <v>0</v>
      </c>
      <c r="F29" s="61">
        <f t="shared" si="5"/>
        <v>29671.154495501258</v>
      </c>
      <c r="G29" s="59">
        <v>12038.395024062851</v>
      </c>
      <c r="H29" s="59">
        <v>0</v>
      </c>
      <c r="I29" s="61">
        <f t="shared" si="6"/>
        <v>12038.395024062851</v>
      </c>
      <c r="J29" s="59">
        <v>12038.395024062851</v>
      </c>
      <c r="K29" s="59">
        <v>0</v>
      </c>
      <c r="L29" s="61">
        <f t="shared" si="7"/>
        <v>12038.395024062851</v>
      </c>
      <c r="M29" s="59">
        <v>12038.395024062851</v>
      </c>
      <c r="N29" s="59">
        <v>0</v>
      </c>
      <c r="O29" s="62">
        <f t="shared" si="8"/>
        <v>12038.395024062851</v>
      </c>
      <c r="P29" s="101"/>
      <c r="Q29" s="102"/>
      <c r="R29" s="103"/>
    </row>
    <row r="30" spans="2:18" s="34" customFormat="1" ht="25.15" customHeight="1" x14ac:dyDescent="0.3">
      <c r="B30" s="105" t="s">
        <v>29</v>
      </c>
      <c r="C30" s="36"/>
      <c r="D30" s="106">
        <f>+D26+D27+D28+D29</f>
        <v>75515.573062027557</v>
      </c>
      <c r="E30" s="106">
        <f>+E26+E27+E28+E29</f>
        <v>37006.733015999998</v>
      </c>
      <c r="F30" s="107">
        <f t="shared" si="5"/>
        <v>112522.30607802756</v>
      </c>
      <c r="G30" s="106">
        <f>+G26+G27+G28+G29</f>
        <v>62980.558491628326</v>
      </c>
      <c r="H30" s="106">
        <f>+H26+H27+H28+H29</f>
        <v>36281.110800000002</v>
      </c>
      <c r="I30" s="107">
        <f t="shared" si="6"/>
        <v>99261.669291628321</v>
      </c>
      <c r="J30" s="106">
        <f>+J26+J27+J28+J29</f>
        <v>62980.558491628326</v>
      </c>
      <c r="K30" s="106">
        <f>+K26+K27+K28+K29</f>
        <v>36281.110800000002</v>
      </c>
      <c r="L30" s="107">
        <f t="shared" si="7"/>
        <v>99261.669291628321</v>
      </c>
      <c r="M30" s="106">
        <f>+M26+M27+M28+M29</f>
        <v>62980.558491628326</v>
      </c>
      <c r="N30" s="106">
        <f>+N26+N27+N28+N29</f>
        <v>36281.110800000002</v>
      </c>
      <c r="O30" s="108">
        <f t="shared" si="8"/>
        <v>99261.669291628321</v>
      </c>
      <c r="P30" s="101"/>
      <c r="Q30" s="102"/>
      <c r="R30" s="103"/>
    </row>
    <row r="31" spans="2:18" s="34" customFormat="1" ht="25.15" customHeight="1" x14ac:dyDescent="0.3">
      <c r="B31" s="43" t="s">
        <v>30</v>
      </c>
      <c r="C31" s="36"/>
      <c r="D31" s="109">
        <v>10937.070679140819</v>
      </c>
      <c r="E31" s="109">
        <v>0</v>
      </c>
      <c r="F31" s="61">
        <f t="shared" si="5"/>
        <v>10937.070679140819</v>
      </c>
      <c r="G31" s="109">
        <v>14244.956099455412</v>
      </c>
      <c r="H31" s="109">
        <v>0</v>
      </c>
      <c r="I31" s="61">
        <f t="shared" si="6"/>
        <v>14244.956099455412</v>
      </c>
      <c r="J31" s="109">
        <v>12488.476778600074</v>
      </c>
      <c r="K31" s="109">
        <v>0</v>
      </c>
      <c r="L31" s="61">
        <f t="shared" si="7"/>
        <v>12488.476778600074</v>
      </c>
      <c r="M31" s="109">
        <v>11436.362223257182</v>
      </c>
      <c r="N31" s="109">
        <v>0</v>
      </c>
      <c r="O31" s="62">
        <f t="shared" si="8"/>
        <v>11436.362223257182</v>
      </c>
      <c r="P31" s="101"/>
      <c r="Q31" s="102"/>
      <c r="R31" s="103"/>
    </row>
    <row r="32" spans="2:18" s="34" customFormat="1" ht="25.15" customHeight="1" x14ac:dyDescent="0.3">
      <c r="B32" s="63" t="s">
        <v>31</v>
      </c>
      <c r="C32" s="36"/>
      <c r="D32" s="110">
        <f>+D33+D34+D35+D36</f>
        <v>0</v>
      </c>
      <c r="E32" s="110">
        <f>+E33+E34+E35+E36</f>
        <v>23378.491514400001</v>
      </c>
      <c r="F32" s="61">
        <f t="shared" si="5"/>
        <v>23378.491514400001</v>
      </c>
      <c r="G32" s="110">
        <f>+G33+G34+G35+G36</f>
        <v>0</v>
      </c>
      <c r="H32" s="110">
        <f>+H33+H34+H35+H36</f>
        <v>22920.08972</v>
      </c>
      <c r="I32" s="61">
        <f t="shared" si="6"/>
        <v>22920.08972</v>
      </c>
      <c r="J32" s="110">
        <f>+J33+J34+J35+J36</f>
        <v>0</v>
      </c>
      <c r="K32" s="110">
        <f>+K33+K34+K35+K36</f>
        <v>22920.08972</v>
      </c>
      <c r="L32" s="61">
        <f t="shared" si="7"/>
        <v>22920.08972</v>
      </c>
      <c r="M32" s="110">
        <f>+M33+M34+M35+M36</f>
        <v>0</v>
      </c>
      <c r="N32" s="110">
        <f>+N33+N34+N35+N36</f>
        <v>22920.08972</v>
      </c>
      <c r="O32" s="62">
        <f t="shared" si="8"/>
        <v>22920.08972</v>
      </c>
      <c r="P32" s="101"/>
      <c r="Q32" s="102"/>
      <c r="R32" s="103"/>
    </row>
    <row r="33" spans="2:18" s="34" customFormat="1" ht="25.15" customHeight="1" x14ac:dyDescent="0.3">
      <c r="B33" s="111" t="s">
        <v>32</v>
      </c>
      <c r="C33" s="36"/>
      <c r="D33" s="59">
        <v>0</v>
      </c>
      <c r="E33" s="59">
        <v>0</v>
      </c>
      <c r="F33" s="61">
        <f t="shared" si="5"/>
        <v>0</v>
      </c>
      <c r="G33" s="59">
        <v>0</v>
      </c>
      <c r="H33" s="59">
        <v>0</v>
      </c>
      <c r="I33" s="61">
        <f t="shared" si="6"/>
        <v>0</v>
      </c>
      <c r="J33" s="59">
        <v>0</v>
      </c>
      <c r="K33" s="59">
        <v>0</v>
      </c>
      <c r="L33" s="61">
        <f t="shared" si="7"/>
        <v>0</v>
      </c>
      <c r="M33" s="59">
        <v>0</v>
      </c>
      <c r="N33" s="59">
        <v>0</v>
      </c>
      <c r="O33" s="62">
        <f t="shared" si="8"/>
        <v>0</v>
      </c>
      <c r="P33" s="101"/>
      <c r="Q33" s="102"/>
      <c r="R33" s="103"/>
    </row>
    <row r="34" spans="2:18" s="34" customFormat="1" ht="25.15" customHeight="1" x14ac:dyDescent="0.3">
      <c r="B34" s="111" t="s">
        <v>33</v>
      </c>
      <c r="C34" s="36"/>
      <c r="D34" s="59">
        <v>0</v>
      </c>
      <c r="E34" s="59">
        <v>23378.491514400001</v>
      </c>
      <c r="F34" s="61">
        <f t="shared" si="5"/>
        <v>23378.491514400001</v>
      </c>
      <c r="G34" s="59">
        <v>0</v>
      </c>
      <c r="H34" s="59">
        <v>22920.08972</v>
      </c>
      <c r="I34" s="61">
        <f t="shared" si="6"/>
        <v>22920.08972</v>
      </c>
      <c r="J34" s="59">
        <v>0</v>
      </c>
      <c r="K34" s="59">
        <v>22920.08972</v>
      </c>
      <c r="L34" s="61">
        <f t="shared" si="7"/>
        <v>22920.08972</v>
      </c>
      <c r="M34" s="59">
        <v>0</v>
      </c>
      <c r="N34" s="59">
        <v>22920.08972</v>
      </c>
      <c r="O34" s="62">
        <f t="shared" si="8"/>
        <v>22920.08972</v>
      </c>
      <c r="P34" s="101"/>
      <c r="Q34" s="102"/>
      <c r="R34" s="103"/>
    </row>
    <row r="35" spans="2:18" s="34" customFormat="1" ht="25.15" customHeight="1" x14ac:dyDescent="0.3">
      <c r="B35" s="111" t="s">
        <v>34</v>
      </c>
      <c r="C35" s="36"/>
      <c r="D35" s="59">
        <v>0</v>
      </c>
      <c r="E35" s="59">
        <v>0</v>
      </c>
      <c r="F35" s="61">
        <f t="shared" si="5"/>
        <v>0</v>
      </c>
      <c r="G35" s="59">
        <v>0</v>
      </c>
      <c r="H35" s="59">
        <v>0</v>
      </c>
      <c r="I35" s="61">
        <f t="shared" si="6"/>
        <v>0</v>
      </c>
      <c r="J35" s="59">
        <v>0</v>
      </c>
      <c r="K35" s="59">
        <v>0</v>
      </c>
      <c r="L35" s="61">
        <f t="shared" si="7"/>
        <v>0</v>
      </c>
      <c r="M35" s="59">
        <v>0</v>
      </c>
      <c r="N35" s="59">
        <v>0</v>
      </c>
      <c r="O35" s="62">
        <f t="shared" si="8"/>
        <v>0</v>
      </c>
      <c r="P35" s="101"/>
      <c r="Q35" s="102"/>
      <c r="R35" s="103"/>
    </row>
    <row r="36" spans="2:18" s="34" customFormat="1" ht="25.15" customHeight="1" x14ac:dyDescent="0.3">
      <c r="B36" s="111" t="s">
        <v>35</v>
      </c>
      <c r="C36" s="36"/>
      <c r="D36" s="59">
        <v>0</v>
      </c>
      <c r="E36" s="59">
        <v>0</v>
      </c>
      <c r="F36" s="61">
        <f t="shared" si="5"/>
        <v>0</v>
      </c>
      <c r="G36" s="59">
        <v>0</v>
      </c>
      <c r="H36" s="59">
        <v>0</v>
      </c>
      <c r="I36" s="61">
        <f t="shared" si="6"/>
        <v>0</v>
      </c>
      <c r="J36" s="59">
        <v>0</v>
      </c>
      <c r="K36" s="59">
        <v>0</v>
      </c>
      <c r="L36" s="61">
        <f t="shared" si="7"/>
        <v>0</v>
      </c>
      <c r="M36" s="59">
        <v>0</v>
      </c>
      <c r="N36" s="59">
        <v>0</v>
      </c>
      <c r="O36" s="62">
        <f t="shared" si="8"/>
        <v>0</v>
      </c>
      <c r="P36" s="101"/>
      <c r="Q36" s="102"/>
      <c r="R36" s="103"/>
    </row>
    <row r="37" spans="2:18" s="34" customFormat="1" ht="25.15" customHeight="1" x14ac:dyDescent="0.3">
      <c r="B37" s="63" t="s">
        <v>36</v>
      </c>
      <c r="C37" s="36"/>
      <c r="D37" s="59">
        <v>6609.7008322825122</v>
      </c>
      <c r="E37" s="59">
        <v>57.365129402432849</v>
      </c>
      <c r="F37" s="61">
        <f t="shared" si="5"/>
        <v>6667.0659616849453</v>
      </c>
      <c r="G37" s="59">
        <v>7182.0531196751845</v>
      </c>
      <c r="H37" s="59">
        <v>93.840315396164343</v>
      </c>
      <c r="I37" s="61">
        <f t="shared" si="6"/>
        <v>7275.8934350713489</v>
      </c>
      <c r="J37" s="59">
        <v>6199.5425666580086</v>
      </c>
      <c r="K37" s="59">
        <v>93.840315396164343</v>
      </c>
      <c r="L37" s="61">
        <f t="shared" si="7"/>
        <v>6293.382882054173</v>
      </c>
      <c r="M37" s="59">
        <v>5337.8376689346023</v>
      </c>
      <c r="N37" s="59">
        <v>93.840315396164343</v>
      </c>
      <c r="O37" s="62">
        <f t="shared" si="8"/>
        <v>5431.6779843307668</v>
      </c>
      <c r="P37" s="101"/>
      <c r="Q37" s="102"/>
      <c r="R37" s="103"/>
    </row>
    <row r="38" spans="2:18" s="34" customFormat="1" ht="25.15" customHeight="1" x14ac:dyDescent="0.3">
      <c r="B38" s="63" t="s">
        <v>37</v>
      </c>
      <c r="C38" s="36"/>
      <c r="D38" s="59">
        <v>468.19345103453571</v>
      </c>
      <c r="E38" s="59">
        <v>0</v>
      </c>
      <c r="F38" s="61">
        <f t="shared" si="5"/>
        <v>468.19345103453571</v>
      </c>
      <c r="G38" s="59">
        <v>2452.1942855075199</v>
      </c>
      <c r="H38" s="59">
        <v>0</v>
      </c>
      <c r="I38" s="61">
        <f t="shared" si="6"/>
        <v>2452.1942855075199</v>
      </c>
      <c r="J38" s="59">
        <v>0</v>
      </c>
      <c r="K38" s="59">
        <v>0</v>
      </c>
      <c r="L38" s="61">
        <f t="shared" si="7"/>
        <v>0</v>
      </c>
      <c r="M38" s="59">
        <v>0</v>
      </c>
      <c r="N38" s="59">
        <v>0</v>
      </c>
      <c r="O38" s="62">
        <f t="shared" si="8"/>
        <v>0</v>
      </c>
      <c r="P38" s="101"/>
      <c r="Q38" s="102"/>
      <c r="R38" s="103"/>
    </row>
    <row r="39" spans="2:18" s="34" customFormat="1" ht="25.15" customHeight="1" x14ac:dyDescent="0.3">
      <c r="B39" s="112" t="s">
        <v>38</v>
      </c>
      <c r="C39" s="36"/>
      <c r="D39" s="113">
        <v>0</v>
      </c>
      <c r="E39" s="113">
        <v>0</v>
      </c>
      <c r="F39" s="61">
        <f t="shared" si="5"/>
        <v>0</v>
      </c>
      <c r="G39" s="113">
        <v>0</v>
      </c>
      <c r="H39" s="113">
        <v>0</v>
      </c>
      <c r="I39" s="61">
        <f t="shared" si="6"/>
        <v>0</v>
      </c>
      <c r="J39" s="113">
        <v>0</v>
      </c>
      <c r="K39" s="113">
        <v>0</v>
      </c>
      <c r="L39" s="61">
        <f t="shared" si="7"/>
        <v>0</v>
      </c>
      <c r="M39" s="113">
        <v>0</v>
      </c>
      <c r="N39" s="113">
        <v>0</v>
      </c>
      <c r="O39" s="62">
        <f t="shared" si="8"/>
        <v>0</v>
      </c>
      <c r="P39" s="101"/>
      <c r="Q39" s="102"/>
      <c r="R39" s="103"/>
    </row>
    <row r="40" spans="2:18" s="34" customFormat="1" ht="25.15" customHeight="1" x14ac:dyDescent="0.3">
      <c r="B40" s="112" t="s">
        <v>39</v>
      </c>
      <c r="C40" s="36"/>
      <c r="D40" s="106">
        <f>D38+D37+D32+D31+D39</f>
        <v>18014.964962457867</v>
      </c>
      <c r="E40" s="106">
        <f>E38+E37+E32+E31+E39</f>
        <v>23435.856643802432</v>
      </c>
      <c r="F40" s="107">
        <f t="shared" si="5"/>
        <v>41450.821606260302</v>
      </c>
      <c r="G40" s="106">
        <f>G38+G37+G32+G31+G39</f>
        <v>23879.203504638117</v>
      </c>
      <c r="H40" s="106">
        <f>H38+H37+H32+H31+H39</f>
        <v>23013.930035396163</v>
      </c>
      <c r="I40" s="107">
        <f t="shared" si="6"/>
        <v>46893.13354003428</v>
      </c>
      <c r="J40" s="106">
        <f>J38+J37+J32+J31+J39</f>
        <v>18688.019345258082</v>
      </c>
      <c r="K40" s="106">
        <f>K38+K37+K32+K31+K39</f>
        <v>23013.930035396163</v>
      </c>
      <c r="L40" s="107">
        <f t="shared" si="7"/>
        <v>41701.949380654245</v>
      </c>
      <c r="M40" s="106">
        <f>M38+M37+M32+M31+M39</f>
        <v>16774.199892191784</v>
      </c>
      <c r="N40" s="106">
        <f>N38+N37+N32+N31+N39</f>
        <v>23013.930035396163</v>
      </c>
      <c r="O40" s="108">
        <f t="shared" si="8"/>
        <v>39788.129927587943</v>
      </c>
      <c r="P40" s="101"/>
      <c r="Q40" s="102"/>
      <c r="R40" s="103"/>
    </row>
    <row r="41" spans="2:18" s="34" customFormat="1" ht="25.15" customHeight="1" x14ac:dyDescent="0.3">
      <c r="B41" s="44" t="s">
        <v>40</v>
      </c>
      <c r="C41" s="36"/>
      <c r="D41" s="37">
        <v>0</v>
      </c>
      <c r="E41" s="37">
        <v>0</v>
      </c>
      <c r="F41" s="99">
        <f t="shared" si="5"/>
        <v>0</v>
      </c>
      <c r="G41" s="37">
        <v>0</v>
      </c>
      <c r="H41" s="37">
        <v>0</v>
      </c>
      <c r="I41" s="99">
        <f t="shared" si="6"/>
        <v>0</v>
      </c>
      <c r="J41" s="37">
        <v>0</v>
      </c>
      <c r="K41" s="37">
        <v>0</v>
      </c>
      <c r="L41" s="99">
        <f t="shared" si="7"/>
        <v>0</v>
      </c>
      <c r="M41" s="37">
        <v>0</v>
      </c>
      <c r="N41" s="37">
        <v>0</v>
      </c>
      <c r="O41" s="100">
        <f t="shared" si="8"/>
        <v>0</v>
      </c>
      <c r="P41" s="101"/>
      <c r="Q41" s="102"/>
      <c r="R41" s="103"/>
    </row>
    <row r="42" spans="2:18" s="34" customFormat="1" ht="25.15" customHeight="1" x14ac:dyDescent="0.3">
      <c r="B42" s="44" t="s">
        <v>41</v>
      </c>
      <c r="C42" s="36"/>
      <c r="D42" s="37">
        <v>0</v>
      </c>
      <c r="E42" s="37">
        <v>0</v>
      </c>
      <c r="F42" s="99">
        <f t="shared" si="5"/>
        <v>0</v>
      </c>
      <c r="G42" s="37">
        <v>0</v>
      </c>
      <c r="H42" s="37">
        <v>0</v>
      </c>
      <c r="I42" s="99">
        <f t="shared" si="6"/>
        <v>0</v>
      </c>
      <c r="J42" s="37">
        <v>0</v>
      </c>
      <c r="K42" s="37">
        <v>0</v>
      </c>
      <c r="L42" s="99">
        <f t="shared" si="7"/>
        <v>0</v>
      </c>
      <c r="M42" s="37">
        <v>0</v>
      </c>
      <c r="N42" s="37">
        <v>0</v>
      </c>
      <c r="O42" s="100">
        <f t="shared" si="8"/>
        <v>0</v>
      </c>
      <c r="P42" s="101"/>
      <c r="Q42" s="102"/>
      <c r="R42" s="103"/>
    </row>
    <row r="43" spans="2:18" s="34" customFormat="1" ht="25.15" customHeight="1" x14ac:dyDescent="0.3">
      <c r="B43" s="44" t="s">
        <v>42</v>
      </c>
      <c r="C43" s="36"/>
      <c r="D43" s="37">
        <v>1487.6464476969516</v>
      </c>
      <c r="E43" s="37">
        <v>0</v>
      </c>
      <c r="F43" s="99">
        <f t="shared" si="5"/>
        <v>1487.6464476969516</v>
      </c>
      <c r="G43" s="37">
        <v>2639.3172121082653</v>
      </c>
      <c r="H43" s="37">
        <v>0</v>
      </c>
      <c r="I43" s="99">
        <f t="shared" si="6"/>
        <v>2639.3172121082653</v>
      </c>
      <c r="J43" s="37">
        <v>2689.4642391383222</v>
      </c>
      <c r="K43" s="37">
        <v>0</v>
      </c>
      <c r="L43" s="99">
        <f t="shared" si="7"/>
        <v>2689.4642391383222</v>
      </c>
      <c r="M43" s="37">
        <v>2740.5640596819503</v>
      </c>
      <c r="N43" s="37">
        <v>0</v>
      </c>
      <c r="O43" s="100">
        <f t="shared" si="8"/>
        <v>2740.5640596819503</v>
      </c>
      <c r="P43" s="101"/>
      <c r="Q43" s="102"/>
      <c r="R43" s="103"/>
    </row>
    <row r="44" spans="2:18" s="34" customFormat="1" ht="25.15" customHeight="1" x14ac:dyDescent="0.3">
      <c r="B44" s="44" t="s">
        <v>43</v>
      </c>
      <c r="C44" s="36"/>
      <c r="D44" s="37">
        <v>0</v>
      </c>
      <c r="E44" s="37">
        <v>0</v>
      </c>
      <c r="F44" s="99">
        <f t="shared" si="5"/>
        <v>0</v>
      </c>
      <c r="G44" s="37">
        <v>0</v>
      </c>
      <c r="H44" s="37">
        <v>0</v>
      </c>
      <c r="I44" s="99">
        <f t="shared" si="6"/>
        <v>0</v>
      </c>
      <c r="J44" s="37">
        <v>3965.4</v>
      </c>
      <c r="K44" s="37">
        <v>0</v>
      </c>
      <c r="L44" s="99">
        <f>J44+K44</f>
        <v>3965.4</v>
      </c>
      <c r="M44" s="37">
        <v>67460.39</v>
      </c>
      <c r="N44" s="37">
        <v>0</v>
      </c>
      <c r="O44" s="100">
        <f>M44+N44</f>
        <v>67460.39</v>
      </c>
      <c r="P44" s="101"/>
      <c r="Q44" s="102"/>
      <c r="R44" s="103"/>
    </row>
    <row r="45" spans="2:18" s="34" customFormat="1" ht="25.15" customHeight="1" x14ac:dyDescent="0.3">
      <c r="B45" s="44" t="s">
        <v>44</v>
      </c>
      <c r="C45" s="36"/>
      <c r="D45" s="114">
        <v>0</v>
      </c>
      <c r="E45" s="114">
        <v>0</v>
      </c>
      <c r="F45" s="99">
        <f t="shared" si="5"/>
        <v>0</v>
      </c>
      <c r="G45" s="114">
        <v>0</v>
      </c>
      <c r="H45" s="114">
        <v>0</v>
      </c>
      <c r="I45" s="99">
        <f t="shared" si="6"/>
        <v>0</v>
      </c>
      <c r="J45" s="114">
        <v>0</v>
      </c>
      <c r="K45" s="114">
        <v>0</v>
      </c>
      <c r="L45" s="99">
        <f t="shared" si="7"/>
        <v>0</v>
      </c>
      <c r="M45" s="114">
        <v>0</v>
      </c>
      <c r="N45" s="114">
        <v>0</v>
      </c>
      <c r="O45" s="100">
        <f t="shared" si="8"/>
        <v>0</v>
      </c>
      <c r="P45" s="101"/>
      <c r="Q45" s="102"/>
      <c r="R45" s="103"/>
    </row>
    <row r="46" spans="2:18" s="34" customFormat="1" ht="25.15" customHeight="1" x14ac:dyDescent="0.3">
      <c r="B46" s="115" t="s">
        <v>45</v>
      </c>
      <c r="C46" s="36"/>
      <c r="D46" s="65">
        <v>0</v>
      </c>
      <c r="E46" s="65">
        <v>0</v>
      </c>
      <c r="F46" s="116">
        <f t="shared" si="5"/>
        <v>0</v>
      </c>
      <c r="G46" s="65">
        <v>2041.7810326753763</v>
      </c>
      <c r="H46" s="65">
        <v>0</v>
      </c>
      <c r="I46" s="116">
        <f>G46+H46</f>
        <v>2041.7810326753763</v>
      </c>
      <c r="J46" s="65">
        <v>0</v>
      </c>
      <c r="K46" s="65">
        <v>0</v>
      </c>
      <c r="L46" s="116">
        <f>J46+K46</f>
        <v>0</v>
      </c>
      <c r="M46" s="65">
        <v>0</v>
      </c>
      <c r="N46" s="65">
        <v>0</v>
      </c>
      <c r="O46" s="117">
        <f>M46+N46</f>
        <v>0</v>
      </c>
      <c r="P46" s="101"/>
      <c r="Q46" s="102"/>
      <c r="R46" s="103"/>
    </row>
    <row r="47" spans="2:18" s="34" customFormat="1" ht="25.15" customHeight="1" x14ac:dyDescent="0.3">
      <c r="B47" s="118" t="s">
        <v>46</v>
      </c>
      <c r="C47" s="36"/>
      <c r="D47" s="119">
        <v>0</v>
      </c>
      <c r="E47" s="119">
        <v>0</v>
      </c>
      <c r="F47" s="120">
        <f>+SUM(D47:E47)</f>
        <v>0</v>
      </c>
      <c r="G47" s="119">
        <v>0</v>
      </c>
      <c r="H47" s="119">
        <v>0</v>
      </c>
      <c r="I47" s="120">
        <f>+SUM(G47:H47)</f>
        <v>0</v>
      </c>
      <c r="J47" s="119">
        <v>0</v>
      </c>
      <c r="K47" s="119">
        <v>0</v>
      </c>
      <c r="L47" s="120">
        <f>+SUM(J47:K47)</f>
        <v>0</v>
      </c>
      <c r="M47" s="119">
        <v>0</v>
      </c>
      <c r="N47" s="119">
        <v>0</v>
      </c>
      <c r="O47" s="71">
        <f>+SUM(M47:N47)</f>
        <v>0</v>
      </c>
      <c r="P47" s="121">
        <v>4369.2607076855256</v>
      </c>
      <c r="Q47" s="73">
        <v>0</v>
      </c>
      <c r="R47" s="122">
        <f>+SUM(P47:Q47)</f>
        <v>4369.2607076855256</v>
      </c>
    </row>
    <row r="48" spans="2:18" s="34" customFormat="1" ht="25.15" customHeight="1" x14ac:dyDescent="0.3">
      <c r="B48" s="35" t="s">
        <v>47</v>
      </c>
      <c r="C48" s="36"/>
      <c r="D48" s="123"/>
      <c r="E48" s="114">
        <v>18456.017393700859</v>
      </c>
      <c r="F48" s="99">
        <f>E48</f>
        <v>18456.017393700859</v>
      </c>
      <c r="G48" s="123"/>
      <c r="H48" s="114">
        <v>19614.64081227524</v>
      </c>
      <c r="I48" s="99">
        <f>H48</f>
        <v>19614.64081227524</v>
      </c>
      <c r="J48" s="123"/>
      <c r="K48" s="114">
        <v>19614.64081227524</v>
      </c>
      <c r="L48" s="99">
        <f>K48</f>
        <v>19614.64081227524</v>
      </c>
      <c r="M48" s="123"/>
      <c r="N48" s="114">
        <v>19614.64081227524</v>
      </c>
      <c r="O48" s="100">
        <f>N48</f>
        <v>19614.64081227524</v>
      </c>
      <c r="P48" s="101"/>
      <c r="Q48" s="102"/>
      <c r="R48" s="103"/>
    </row>
    <row r="49" spans="2:18" s="34" customFormat="1" ht="25.15" customHeight="1" thickBot="1" x14ac:dyDescent="0.35">
      <c r="B49" s="124" t="s">
        <v>48</v>
      </c>
      <c r="C49" s="36"/>
      <c r="D49" s="125">
        <f>D25+D30+D40+D41+D42+D43+D45+D44+D46</f>
        <v>157692.49570322028</v>
      </c>
      <c r="E49" s="125">
        <f>E25+E30+E40+E41+E42+E43+E45+E44+E46+E48</f>
        <v>115885.57267350328</v>
      </c>
      <c r="F49" s="126">
        <f>D49+E49</f>
        <v>273578.06837672356</v>
      </c>
      <c r="G49" s="125">
        <f>G25+G30+G40+G41+G42+G43+G45+G44+G46</f>
        <v>164732.72977966696</v>
      </c>
      <c r="H49" s="125">
        <f>H25+H30+H40+H41+H42+H43+H45+H44+H46+H48</f>
        <v>115171.41264767139</v>
      </c>
      <c r="I49" s="126">
        <f>G49+H49</f>
        <v>279904.14242733835</v>
      </c>
      <c r="J49" s="125">
        <f>J25+J30+J40+J41+J42+J43+J45+J44+J46</f>
        <v>161515.3116146416</v>
      </c>
      <c r="K49" s="125">
        <f>K25+K30+K40+K41+K42+K43+K45+K44+K46+K48</f>
        <v>115171.41264767139</v>
      </c>
      <c r="L49" s="126">
        <f>J49+K49</f>
        <v>276686.72426231299</v>
      </c>
      <c r="M49" s="125">
        <f>M25+M30+M40+M41+M42+M43+M45+M44+M46</f>
        <v>223147.58198211895</v>
      </c>
      <c r="N49" s="125">
        <f>N25+N30+N40+N41+N42+N43+N45+N44+N46+N48</f>
        <v>115171.41264767139</v>
      </c>
      <c r="O49" s="127">
        <f>M49+N49</f>
        <v>338318.99462979031</v>
      </c>
      <c r="P49" s="101"/>
      <c r="Q49" s="102"/>
      <c r="R49" s="103"/>
    </row>
    <row r="50" spans="2:18" s="34" customFormat="1" ht="25.15" customHeight="1" thickBot="1" x14ac:dyDescent="0.35">
      <c r="B50" s="128"/>
      <c r="C50" s="36"/>
      <c r="D50" s="129"/>
      <c r="E50" s="129"/>
      <c r="F50" s="130"/>
      <c r="G50" s="129"/>
      <c r="H50" s="129"/>
      <c r="I50" s="130"/>
      <c r="J50" s="129"/>
      <c r="K50" s="129"/>
      <c r="L50" s="130"/>
      <c r="M50" s="129"/>
      <c r="N50" s="129"/>
      <c r="O50" s="131"/>
      <c r="P50" s="101"/>
      <c r="Q50" s="102"/>
      <c r="R50" s="103"/>
    </row>
    <row r="51" spans="2:18" s="34" customFormat="1" ht="25.15" customHeight="1" x14ac:dyDescent="0.3">
      <c r="B51" s="132" t="s">
        <v>49</v>
      </c>
      <c r="C51" s="36"/>
      <c r="D51" s="133">
        <v>527314.78271999746</v>
      </c>
      <c r="E51" s="133">
        <v>160252.41853430329</v>
      </c>
      <c r="F51" s="133">
        <f t="shared" ref="F51" si="9">D51+E51</f>
        <v>687567.20125430077</v>
      </c>
      <c r="G51" s="133">
        <v>580272.82885305909</v>
      </c>
      <c r="H51" s="133">
        <v>160907.60368767139</v>
      </c>
      <c r="I51" s="133">
        <f t="shared" ref="I51" si="10">G51+H51</f>
        <v>741180.43254073046</v>
      </c>
      <c r="J51" s="133">
        <v>599831.28485399752</v>
      </c>
      <c r="K51" s="133">
        <v>164774.19368767139</v>
      </c>
      <c r="L51" s="134">
        <f t="shared" ref="L51" si="11">J51+K51</f>
        <v>764605.47854166897</v>
      </c>
      <c r="M51" s="135">
        <v>641609.03532147489</v>
      </c>
      <c r="N51" s="136">
        <v>170271.92368767137</v>
      </c>
      <c r="O51" s="137">
        <f t="shared" ref="O51" si="12">M51+N51</f>
        <v>811880.95900914632</v>
      </c>
      <c r="P51" s="101"/>
      <c r="Q51" s="102"/>
      <c r="R51" s="103"/>
    </row>
    <row r="52" spans="2:18" s="34" customFormat="1" ht="25.15" customHeight="1" thickBot="1" x14ac:dyDescent="0.35">
      <c r="B52" s="138" t="s">
        <v>50</v>
      </c>
      <c r="C52" s="36"/>
      <c r="D52" s="125">
        <f t="shared" ref="D52:O52" si="13">+D23+D49</f>
        <v>521356.66271999746</v>
      </c>
      <c r="E52" s="125">
        <f t="shared" si="13"/>
        <v>160252.41853430329</v>
      </c>
      <c r="F52" s="125">
        <f t="shared" si="13"/>
        <v>681609.08125430066</v>
      </c>
      <c r="G52" s="125">
        <f t="shared" si="13"/>
        <v>567820.35885305901</v>
      </c>
      <c r="H52" s="125">
        <f t="shared" si="13"/>
        <v>160907.60368767139</v>
      </c>
      <c r="I52" s="125">
        <f t="shared" si="13"/>
        <v>728727.96254073037</v>
      </c>
      <c r="J52" s="125">
        <f t="shared" si="13"/>
        <v>586631.65485399752</v>
      </c>
      <c r="K52" s="125">
        <f t="shared" si="13"/>
        <v>164774.19368767139</v>
      </c>
      <c r="L52" s="139">
        <f t="shared" si="13"/>
        <v>751405.84854166897</v>
      </c>
      <c r="M52" s="140">
        <f t="shared" si="13"/>
        <v>641609.03532147489</v>
      </c>
      <c r="N52" s="141">
        <f t="shared" si="13"/>
        <v>170271.92368767137</v>
      </c>
      <c r="O52" s="142">
        <f t="shared" si="13"/>
        <v>811880.95900914632</v>
      </c>
      <c r="P52" s="143"/>
      <c r="Q52" s="144"/>
      <c r="R52" s="145"/>
    </row>
    <row r="53" spans="2:18" s="34" customFormat="1" ht="25.15" customHeight="1" x14ac:dyDescent="0.3">
      <c r="B53" s="146"/>
      <c r="C53" s="36"/>
      <c r="D53" s="147"/>
      <c r="E53" s="147"/>
      <c r="F53" s="148"/>
      <c r="G53" s="147"/>
      <c r="H53" s="147"/>
      <c r="I53" s="148"/>
      <c r="J53" s="147"/>
      <c r="K53" s="147"/>
      <c r="L53" s="148"/>
      <c r="M53" s="147"/>
      <c r="N53" s="147"/>
      <c r="O53" s="149"/>
    </row>
    <row r="54" spans="2:18" s="34" customFormat="1" ht="25.15" customHeight="1" thickBot="1" x14ac:dyDescent="0.35">
      <c r="B54" s="150" t="s">
        <v>51</v>
      </c>
      <c r="C54" s="36"/>
      <c r="D54" s="149"/>
      <c r="E54" s="149"/>
      <c r="F54" s="148"/>
      <c r="G54" s="149"/>
      <c r="H54" s="149"/>
      <c r="I54" s="148"/>
      <c r="J54" s="149"/>
      <c r="K54" s="149"/>
      <c r="L54" s="148"/>
      <c r="M54" s="149"/>
      <c r="N54" s="149"/>
      <c r="O54" s="149"/>
    </row>
    <row r="55" spans="2:18" s="34" customFormat="1" ht="25.15" customHeight="1" x14ac:dyDescent="0.3">
      <c r="B55" s="151" t="s">
        <v>52</v>
      </c>
      <c r="C55" s="36"/>
      <c r="D55" s="152"/>
      <c r="E55" s="153"/>
      <c r="F55" s="154">
        <v>0.66180000000000005</v>
      </c>
      <c r="G55" s="152"/>
      <c r="H55" s="153"/>
      <c r="I55" s="155">
        <v>0.66180000000000005</v>
      </c>
      <c r="J55" s="152"/>
      <c r="K55" s="153"/>
      <c r="L55" s="156">
        <v>0.66180000000000005</v>
      </c>
      <c r="M55" s="157"/>
      <c r="N55" s="158"/>
      <c r="O55" s="155">
        <v>0.66180000000000005</v>
      </c>
      <c r="P55" s="102"/>
      <c r="Q55" s="102"/>
      <c r="R55" s="102"/>
    </row>
    <row r="56" spans="2:18" s="34" customFormat="1" ht="25.15" customHeight="1" x14ac:dyDescent="0.3">
      <c r="B56" s="159" t="s">
        <v>53</v>
      </c>
      <c r="C56" s="36"/>
      <c r="D56" s="81"/>
      <c r="E56" s="160"/>
      <c r="F56" s="161">
        <v>2452.67</v>
      </c>
      <c r="G56" s="81"/>
      <c r="H56" s="160"/>
      <c r="I56" s="162">
        <v>2452.67</v>
      </c>
      <c r="J56" s="81"/>
      <c r="K56" s="160"/>
      <c r="L56" s="163">
        <v>2452.67</v>
      </c>
      <c r="M56" s="164"/>
      <c r="N56" s="160"/>
      <c r="O56" s="162">
        <v>2452.67</v>
      </c>
      <c r="P56" s="102"/>
      <c r="Q56" s="102"/>
      <c r="R56" s="102"/>
    </row>
    <row r="57" spans="2:18" s="34" customFormat="1" ht="25.15" customHeight="1" x14ac:dyDescent="0.3">
      <c r="B57" s="165" t="s">
        <v>54</v>
      </c>
      <c r="C57" s="36"/>
      <c r="D57" s="81"/>
      <c r="E57" s="160"/>
      <c r="F57" s="166">
        <v>26.044471535102559</v>
      </c>
      <c r="G57" s="81"/>
      <c r="H57" s="160"/>
      <c r="I57" s="167">
        <v>26.721627858619382</v>
      </c>
      <c r="J57" s="81"/>
      <c r="K57" s="160"/>
      <c r="L57" s="168">
        <v>27.790492861016794</v>
      </c>
      <c r="M57" s="164"/>
      <c r="N57" s="160"/>
      <c r="O57" s="167">
        <v>28.902112499469169</v>
      </c>
      <c r="P57" s="102"/>
      <c r="Q57" s="102"/>
      <c r="R57" s="102"/>
    </row>
    <row r="58" spans="2:18" s="34" customFormat="1" ht="25.15" customHeight="1" thickBot="1" x14ac:dyDescent="0.35">
      <c r="B58" s="169" t="s">
        <v>55</v>
      </c>
      <c r="C58" s="170"/>
      <c r="D58" s="171"/>
      <c r="E58" s="172"/>
      <c r="F58" s="166">
        <v>34.433</v>
      </c>
      <c r="G58" s="171"/>
      <c r="H58" s="172"/>
      <c r="I58" s="167">
        <v>34.433</v>
      </c>
      <c r="J58" s="171"/>
      <c r="K58" s="172"/>
      <c r="L58" s="168">
        <v>34.433</v>
      </c>
      <c r="M58" s="173"/>
      <c r="N58" s="174"/>
      <c r="O58" s="175">
        <v>34.433</v>
      </c>
      <c r="P58" s="102"/>
      <c r="Q58" s="102"/>
      <c r="R58" s="102"/>
    </row>
    <row r="59" spans="2:18" s="34" customFormat="1" ht="25.15" customHeight="1" x14ac:dyDescent="0.3">
      <c r="B59" s="176"/>
      <c r="C59" s="177"/>
      <c r="D59" s="178"/>
      <c r="E59" s="178"/>
      <c r="F59" s="130"/>
      <c r="G59" s="129"/>
      <c r="H59" s="129"/>
      <c r="I59" s="130"/>
      <c r="J59" s="129"/>
      <c r="K59" s="129"/>
      <c r="L59" s="130"/>
      <c r="M59" s="178"/>
      <c r="N59" s="178"/>
    </row>
    <row r="60" spans="2:18" s="34" customFormat="1" ht="25.15" customHeight="1" thickBot="1" x14ac:dyDescent="0.35">
      <c r="B60" s="150" t="s">
        <v>56</v>
      </c>
      <c r="C60" s="36"/>
      <c r="D60" s="149"/>
      <c r="E60" s="149"/>
      <c r="F60" s="179"/>
      <c r="G60" s="149"/>
      <c r="H60" s="149"/>
      <c r="I60" s="179"/>
      <c r="J60" s="149"/>
      <c r="K60" s="149"/>
      <c r="L60" s="179"/>
      <c r="M60" s="149"/>
      <c r="N60" s="149"/>
    </row>
    <row r="61" spans="2:18" s="34" customFormat="1" ht="25.15" customHeight="1" x14ac:dyDescent="0.3">
      <c r="B61" s="151" t="s">
        <v>57</v>
      </c>
      <c r="C61" s="36"/>
      <c r="D61" s="152"/>
      <c r="E61" s="153"/>
      <c r="F61" s="180">
        <v>-0.20399999999999999</v>
      </c>
      <c r="G61" s="152"/>
      <c r="H61" s="153"/>
      <c r="I61" s="181">
        <v>-0.20799999999999999</v>
      </c>
      <c r="J61" s="152"/>
      <c r="K61" s="153"/>
      <c r="L61" s="182">
        <v>-0.20799999999999999</v>
      </c>
      <c r="M61" s="157"/>
      <c r="N61" s="158"/>
      <c r="O61" s="181">
        <v>-0.20799999999999999</v>
      </c>
      <c r="P61" s="102"/>
      <c r="Q61" s="102"/>
      <c r="R61" s="102"/>
    </row>
    <row r="62" spans="2:18" s="34" customFormat="1" ht="25.15" customHeight="1" x14ac:dyDescent="0.3">
      <c r="B62" s="165" t="s">
        <v>58</v>
      </c>
      <c r="C62" s="36"/>
      <c r="D62" s="81"/>
      <c r="E62" s="160"/>
      <c r="F62" s="183">
        <v>-0.24</v>
      </c>
      <c r="G62" s="81"/>
      <c r="H62" s="160"/>
      <c r="I62" s="184">
        <v>-0.24</v>
      </c>
      <c r="J62" s="81"/>
      <c r="K62" s="160"/>
      <c r="L62" s="185">
        <v>-0.24</v>
      </c>
      <c r="M62" s="164"/>
      <c r="N62" s="160"/>
      <c r="O62" s="184">
        <v>-0.24</v>
      </c>
      <c r="P62" s="102"/>
      <c r="Q62" s="102"/>
      <c r="R62" s="102"/>
    </row>
    <row r="63" spans="2:18" s="34" customFormat="1" ht="25.15" customHeight="1" x14ac:dyDescent="0.3">
      <c r="B63" s="124" t="s">
        <v>59</v>
      </c>
      <c r="C63" s="36"/>
      <c r="D63" s="81"/>
      <c r="E63" s="160"/>
      <c r="F63" s="186">
        <f>SUM(F61:F62)</f>
        <v>-0.44399999999999995</v>
      </c>
      <c r="G63" s="81"/>
      <c r="H63" s="160"/>
      <c r="I63" s="187">
        <f>SUM(I61:I62)</f>
        <v>-0.44799999999999995</v>
      </c>
      <c r="J63" s="81"/>
      <c r="K63" s="160"/>
      <c r="L63" s="188">
        <f>SUM(L61:L62)</f>
        <v>-0.44799999999999995</v>
      </c>
      <c r="M63" s="164"/>
      <c r="N63" s="160"/>
      <c r="O63" s="187">
        <f>SUM(O61:O62)</f>
        <v>-0.44799999999999995</v>
      </c>
      <c r="P63" s="102"/>
      <c r="Q63" s="102"/>
      <c r="R63" s="102"/>
    </row>
    <row r="64" spans="2:18" s="34" customFormat="1" ht="25.15" customHeight="1" thickBot="1" x14ac:dyDescent="0.35">
      <c r="B64" s="82" t="s">
        <v>60</v>
      </c>
      <c r="C64" s="170"/>
      <c r="D64" s="171"/>
      <c r="E64" s="172"/>
      <c r="F64" s="189">
        <f>1+F63</f>
        <v>0.55600000000000005</v>
      </c>
      <c r="G64" s="171"/>
      <c r="H64" s="172"/>
      <c r="I64" s="190">
        <f>1+I63</f>
        <v>0.55200000000000005</v>
      </c>
      <c r="J64" s="171"/>
      <c r="K64" s="172"/>
      <c r="L64" s="191">
        <f>1+L63</f>
        <v>0.55200000000000005</v>
      </c>
      <c r="M64" s="173"/>
      <c r="N64" s="174"/>
      <c r="O64" s="190">
        <f>1+O63</f>
        <v>0.55200000000000005</v>
      </c>
      <c r="P64" s="102"/>
      <c r="Q64" s="102"/>
      <c r="R64" s="102"/>
    </row>
    <row r="65" spans="2:18" s="34" customFormat="1" ht="25.15" customHeight="1" x14ac:dyDescent="0.3">
      <c r="B65" s="192"/>
      <c r="C65" s="193"/>
      <c r="D65" s="90"/>
      <c r="E65" s="90"/>
      <c r="F65" s="194"/>
      <c r="G65" s="195"/>
      <c r="H65" s="195"/>
      <c r="I65" s="194"/>
      <c r="J65" s="90"/>
      <c r="K65" s="90"/>
      <c r="L65" s="91"/>
      <c r="M65" s="90"/>
      <c r="N65" s="90"/>
      <c r="O65" s="196"/>
      <c r="P65" s="102"/>
    </row>
    <row r="66" spans="2:18" s="34" customFormat="1" ht="25.15" customHeight="1" thickBot="1" x14ac:dyDescent="0.35">
      <c r="B66" s="150" t="s">
        <v>61</v>
      </c>
      <c r="C66" s="149"/>
      <c r="D66" s="149"/>
      <c r="E66" s="149"/>
      <c r="F66" s="179"/>
      <c r="G66" s="149"/>
      <c r="H66" s="149"/>
      <c r="I66" s="179"/>
      <c r="J66" s="149"/>
      <c r="K66" s="149"/>
      <c r="L66" s="179"/>
      <c r="M66" s="149"/>
      <c r="N66" s="149"/>
    </row>
    <row r="67" spans="2:18" s="201" customFormat="1" ht="25.15" customHeight="1" x14ac:dyDescent="0.25">
      <c r="B67" s="197" t="s">
        <v>62</v>
      </c>
      <c r="C67" s="198"/>
      <c r="D67" s="152"/>
      <c r="E67" s="153"/>
      <c r="F67" s="199">
        <v>1.9E-2</v>
      </c>
      <c r="G67" s="152"/>
      <c r="H67" s="153"/>
      <c r="I67" s="200">
        <v>1.9E-2</v>
      </c>
      <c r="J67" s="152"/>
      <c r="K67" s="153"/>
      <c r="L67" s="200">
        <v>1.9E-2</v>
      </c>
      <c r="M67" s="157"/>
      <c r="N67" s="158"/>
      <c r="O67" s="200">
        <v>1.9E-2</v>
      </c>
      <c r="P67" s="102"/>
      <c r="Q67" s="102"/>
      <c r="R67" s="102"/>
    </row>
    <row r="68" spans="2:18" s="34" customFormat="1" ht="25.15" customHeight="1" x14ac:dyDescent="0.3">
      <c r="B68" s="165" t="s">
        <v>63</v>
      </c>
      <c r="C68" s="36"/>
      <c r="D68" s="81"/>
      <c r="E68" s="160"/>
      <c r="F68" s="202">
        <v>1E-3</v>
      </c>
      <c r="G68" s="81"/>
      <c r="H68" s="160"/>
      <c r="I68" s="203">
        <v>1E-3</v>
      </c>
      <c r="J68" s="81"/>
      <c r="K68" s="160"/>
      <c r="L68" s="203">
        <v>1E-3</v>
      </c>
      <c r="M68" s="164"/>
      <c r="N68" s="160"/>
      <c r="O68" s="203">
        <v>1E-3</v>
      </c>
      <c r="P68" s="102"/>
      <c r="Q68" s="102"/>
      <c r="R68" s="102"/>
    </row>
    <row r="69" spans="2:18" s="34" customFormat="1" ht="25.15" customHeight="1" x14ac:dyDescent="0.3">
      <c r="B69" s="165" t="s">
        <v>64</v>
      </c>
      <c r="C69" s="36"/>
      <c r="D69" s="81"/>
      <c r="E69" s="160"/>
      <c r="F69" s="202">
        <v>2.1999999999999999E-2</v>
      </c>
      <c r="G69" s="81"/>
      <c r="H69" s="160"/>
      <c r="I69" s="203">
        <v>2.1999999999999999E-2</v>
      </c>
      <c r="J69" s="81"/>
      <c r="K69" s="160"/>
      <c r="L69" s="203">
        <v>4.2000276816609006E-2</v>
      </c>
      <c r="M69" s="164"/>
      <c r="N69" s="160"/>
      <c r="O69" s="203">
        <v>4.1999988399110164E-2</v>
      </c>
      <c r="P69" s="102"/>
      <c r="Q69" s="102"/>
      <c r="R69" s="102"/>
    </row>
    <row r="70" spans="2:18" s="34" customFormat="1" ht="25.15" customHeight="1" x14ac:dyDescent="0.3">
      <c r="B70" s="44" t="s">
        <v>65</v>
      </c>
      <c r="C70" s="36"/>
      <c r="D70" s="81"/>
      <c r="E70" s="160"/>
      <c r="F70" s="202">
        <v>0</v>
      </c>
      <c r="G70" s="81"/>
      <c r="H70" s="160"/>
      <c r="I70" s="203">
        <v>0</v>
      </c>
      <c r="J70" s="81"/>
      <c r="K70" s="160"/>
      <c r="L70" s="203">
        <v>0</v>
      </c>
      <c r="M70" s="164"/>
      <c r="N70" s="160"/>
      <c r="O70" s="203">
        <v>0</v>
      </c>
      <c r="P70" s="102"/>
      <c r="Q70" s="102"/>
      <c r="R70" s="102"/>
    </row>
    <row r="71" spans="2:18" s="34" customFormat="1" ht="25.15" customHeight="1" x14ac:dyDescent="0.3">
      <c r="B71" s="124" t="s">
        <v>66</v>
      </c>
      <c r="C71" s="36"/>
      <c r="D71" s="81"/>
      <c r="E71" s="160"/>
      <c r="F71" s="204">
        <f>+F67-F68+F69+F70</f>
        <v>3.9999999999999994E-2</v>
      </c>
      <c r="G71" s="81"/>
      <c r="H71" s="160"/>
      <c r="I71" s="205">
        <f>+I67-I68+I69+I70</f>
        <v>3.9999999999999994E-2</v>
      </c>
      <c r="J71" s="81"/>
      <c r="K71" s="160"/>
      <c r="L71" s="205">
        <f>+L67-L68+L69+L70</f>
        <v>6.0000276816609008E-2</v>
      </c>
      <c r="M71" s="164"/>
      <c r="N71" s="160"/>
      <c r="O71" s="205">
        <f>+O67-O68+O69+O70</f>
        <v>5.9999988399110166E-2</v>
      </c>
      <c r="P71" s="102"/>
      <c r="Q71" s="102"/>
      <c r="R71" s="102"/>
    </row>
    <row r="72" spans="2:18" s="34" customFormat="1" ht="25.15" customHeight="1" x14ac:dyDescent="0.3">
      <c r="B72" s="138" t="s">
        <v>67</v>
      </c>
      <c r="C72" s="36"/>
      <c r="D72" s="81"/>
      <c r="E72" s="160"/>
      <c r="F72" s="206">
        <f>(1+F71)</f>
        <v>1.04</v>
      </c>
      <c r="G72" s="81"/>
      <c r="H72" s="160"/>
      <c r="I72" s="207">
        <f>(1+I71)</f>
        <v>1.04</v>
      </c>
      <c r="J72" s="81"/>
      <c r="K72" s="160"/>
      <c r="L72" s="207">
        <f>(1+L71)</f>
        <v>1.060000276816609</v>
      </c>
      <c r="M72" s="164"/>
      <c r="N72" s="160"/>
      <c r="O72" s="207">
        <f>(1+O71)</f>
        <v>1.0599999883991102</v>
      </c>
      <c r="P72" s="102"/>
      <c r="Q72" s="102"/>
      <c r="R72" s="102"/>
    </row>
    <row r="73" spans="2:18" s="201" customFormat="1" ht="25.15" customHeight="1" x14ac:dyDescent="0.25">
      <c r="B73" s="208" t="s">
        <v>68</v>
      </c>
      <c r="C73" s="36"/>
      <c r="D73" s="81"/>
      <c r="E73" s="160"/>
      <c r="F73" s="209">
        <f>F52</f>
        <v>681609.08125430066</v>
      </c>
      <c r="G73" s="81"/>
      <c r="H73" s="160"/>
      <c r="I73" s="210">
        <f>I52</f>
        <v>728727.96254073037</v>
      </c>
      <c r="J73" s="81"/>
      <c r="K73" s="160"/>
      <c r="L73" s="210">
        <f>L52</f>
        <v>751405.84854166897</v>
      </c>
      <c r="M73" s="164"/>
      <c r="N73" s="160"/>
      <c r="O73" s="210">
        <f>O52</f>
        <v>811880.95900914632</v>
      </c>
      <c r="P73" s="102"/>
      <c r="Q73" s="102"/>
      <c r="R73" s="102"/>
    </row>
    <row r="74" spans="2:18" s="34" customFormat="1" ht="25.15" customHeight="1" x14ac:dyDescent="0.3">
      <c r="B74" s="211" t="s">
        <v>69</v>
      </c>
      <c r="C74" s="89"/>
      <c r="D74" s="81"/>
      <c r="E74" s="160"/>
      <c r="F74" s="212">
        <v>417248.7</v>
      </c>
      <c r="G74" s="81"/>
      <c r="H74" s="160"/>
      <c r="I74" s="213">
        <v>408031.01287757716</v>
      </c>
      <c r="J74" s="81"/>
      <c r="K74" s="160"/>
      <c r="L74" s="213">
        <v>428969.30021339207</v>
      </c>
      <c r="M74" s="164"/>
      <c r="N74" s="160"/>
      <c r="O74" s="213">
        <v>474719.12427935598</v>
      </c>
      <c r="P74" s="102"/>
      <c r="Q74" s="102"/>
      <c r="R74" s="102"/>
    </row>
    <row r="75" spans="2:18" s="34" customFormat="1" ht="25.15" customHeight="1" x14ac:dyDescent="0.3">
      <c r="B75" s="211" t="s">
        <v>70</v>
      </c>
      <c r="C75" s="89"/>
      <c r="D75" s="81"/>
      <c r="E75" s="160"/>
      <c r="F75" s="212">
        <v>238144.65</v>
      </c>
      <c r="G75" s="81"/>
      <c r="H75" s="160"/>
      <c r="I75" s="213">
        <v>273578.06837672356</v>
      </c>
      <c r="J75" s="81"/>
      <c r="K75" s="160"/>
      <c r="L75" s="213">
        <v>279904.14242733835</v>
      </c>
      <c r="M75" s="164"/>
      <c r="N75" s="160"/>
      <c r="O75" s="213">
        <v>276686.72426231299</v>
      </c>
      <c r="P75" s="102"/>
      <c r="R75" s="102"/>
    </row>
    <row r="76" spans="2:18" s="34" customFormat="1" ht="25.15" customHeight="1" x14ac:dyDescent="0.3">
      <c r="B76" s="208" t="s">
        <v>71</v>
      </c>
      <c r="C76" s="214"/>
      <c r="D76" s="81"/>
      <c r="E76" s="160"/>
      <c r="F76" s="215">
        <f>+F74+F75</f>
        <v>655393.35</v>
      </c>
      <c r="G76" s="81"/>
      <c r="H76" s="160"/>
      <c r="I76" s="216">
        <f>+I74+I75</f>
        <v>681609.08125430066</v>
      </c>
      <c r="J76" s="81"/>
      <c r="K76" s="160"/>
      <c r="L76" s="216">
        <f>+L74+L75</f>
        <v>708873.44264073041</v>
      </c>
      <c r="M76" s="164"/>
      <c r="N76" s="160"/>
      <c r="O76" s="216">
        <f>+O74+O75</f>
        <v>751405.84854166897</v>
      </c>
      <c r="P76" s="102"/>
      <c r="Q76" s="102"/>
      <c r="R76" s="102"/>
    </row>
    <row r="77" spans="2:18" s="34" customFormat="1" ht="25.15" customHeight="1" thickBot="1" x14ac:dyDescent="0.35">
      <c r="B77" s="82" t="s">
        <v>72</v>
      </c>
      <c r="C77" s="36"/>
      <c r="D77" s="171"/>
      <c r="E77" s="172"/>
      <c r="F77" s="217">
        <f>+IFERROR(F73/F76,0)</f>
        <v>1.0399999958106085</v>
      </c>
      <c r="G77" s="171"/>
      <c r="H77" s="172"/>
      <c r="I77" s="218">
        <f>+IFERROR(I73/I76,0)</f>
        <v>1.0691288930595251</v>
      </c>
      <c r="J77" s="171"/>
      <c r="K77" s="172"/>
      <c r="L77" s="218">
        <f>+IFERROR(L73/L76,0)</f>
        <v>1.0599999990724644</v>
      </c>
      <c r="M77" s="173"/>
      <c r="N77" s="174"/>
      <c r="O77" s="218">
        <f>+IFERROR(O73/O76,0)</f>
        <v>1.0804826187936223</v>
      </c>
      <c r="P77" s="102"/>
      <c r="Q77" s="102"/>
      <c r="R77" s="102"/>
    </row>
    <row r="78" spans="2:18" s="34" customFormat="1" ht="25.15" customHeight="1" thickBot="1" x14ac:dyDescent="0.35">
      <c r="B78" s="88"/>
      <c r="C78" s="89"/>
      <c r="D78" s="90"/>
      <c r="E78" s="90"/>
      <c r="F78" s="219"/>
      <c r="G78" s="90"/>
      <c r="H78" s="90"/>
      <c r="I78" s="219"/>
      <c r="J78" s="90"/>
      <c r="K78" s="90"/>
      <c r="L78" s="219"/>
      <c r="M78" s="90"/>
      <c r="N78" s="90"/>
      <c r="O78" s="90"/>
      <c r="P78" s="102"/>
      <c r="Q78" s="102"/>
      <c r="R78" s="102"/>
    </row>
    <row r="79" spans="2:18" s="34" customFormat="1" ht="25.15" customHeight="1" x14ac:dyDescent="0.3">
      <c r="B79" s="220" t="s">
        <v>73</v>
      </c>
      <c r="D79" s="221"/>
      <c r="E79" s="222"/>
      <c r="F79" s="223">
        <f>IF(F73&lt;=F76*F72,F73,F76*F72)</f>
        <v>681609.08125430066</v>
      </c>
      <c r="G79" s="221"/>
      <c r="H79" s="222"/>
      <c r="I79" s="224">
        <f>IF(I73&lt;=I76*I72,I73,I76*I72)</f>
        <v>708873.44450447266</v>
      </c>
      <c r="J79" s="221"/>
      <c r="K79" s="222"/>
      <c r="L79" s="224">
        <f>IF(L73&lt;=L76*L72,L73,L76*L72)</f>
        <v>751405.84854166897</v>
      </c>
      <c r="M79" s="225"/>
      <c r="N79" s="226"/>
      <c r="O79" s="224">
        <f>IF(O73&lt;=O76*O72,O73,O76*O72)</f>
        <v>796490.19073719275</v>
      </c>
      <c r="P79" s="102"/>
      <c r="Q79" s="102"/>
      <c r="R79" s="102"/>
    </row>
    <row r="80" spans="2:18" s="34" customFormat="1" ht="25.15" customHeight="1" thickBot="1" x14ac:dyDescent="0.35">
      <c r="B80" s="227" t="s">
        <v>74</v>
      </c>
      <c r="D80" s="228"/>
      <c r="E80" s="229"/>
      <c r="F80" s="230">
        <f>IF(F77&lt;=F72,0,F73-F79)</f>
        <v>0</v>
      </c>
      <c r="G80" s="228"/>
      <c r="H80" s="229"/>
      <c r="I80" s="231">
        <f>IF(I77&lt;=I72,0,I73-I79)</f>
        <v>19854.518036257708</v>
      </c>
      <c r="J80" s="228"/>
      <c r="K80" s="229"/>
      <c r="L80" s="231">
        <f>IF(L77&lt;=L72,0,L73-L79)</f>
        <v>0</v>
      </c>
      <c r="M80" s="232"/>
      <c r="N80" s="233"/>
      <c r="O80" s="231">
        <f>IF(O77&lt;=O72,0,O73-O79)</f>
        <v>15390.768271953566</v>
      </c>
      <c r="P80" s="102"/>
      <c r="Q80" s="102"/>
      <c r="R80" s="102"/>
    </row>
    <row r="81" spans="2:18" s="34" customFormat="1" ht="25.15" customHeight="1" thickBot="1" x14ac:dyDescent="0.35">
      <c r="B81" s="192"/>
      <c r="C81" s="89"/>
      <c r="D81" s="90"/>
      <c r="E81" s="90"/>
      <c r="F81" s="194"/>
      <c r="G81" s="195"/>
      <c r="H81" s="195"/>
      <c r="I81" s="194"/>
      <c r="J81" s="195"/>
      <c r="K81" s="195"/>
      <c r="L81" s="194"/>
      <c r="M81" s="195"/>
      <c r="N81" s="195"/>
      <c r="O81" s="234"/>
      <c r="P81" s="102"/>
      <c r="Q81" s="102"/>
      <c r="R81" s="102"/>
    </row>
    <row r="82" spans="2:18" s="34" customFormat="1" ht="25.15" customHeight="1" thickBot="1" x14ac:dyDescent="0.35">
      <c r="B82" s="235" t="s">
        <v>75</v>
      </c>
      <c r="D82" s="236">
        <v>363664.16701677715</v>
      </c>
      <c r="E82" s="237">
        <v>44366.845860800007</v>
      </c>
      <c r="F82" s="224">
        <v>408031.01287757716</v>
      </c>
      <c r="G82" s="236">
        <v>383233.10917339206</v>
      </c>
      <c r="H82" s="237">
        <v>45736.191039999998</v>
      </c>
      <c r="I82" s="224">
        <v>428969.30021339207</v>
      </c>
      <c r="J82" s="236">
        <v>425116.34323935595</v>
      </c>
      <c r="K82" s="237">
        <v>49602.781040000002</v>
      </c>
      <c r="L82" s="224">
        <v>474719.12427935598</v>
      </c>
      <c r="M82" s="236">
        <v>407439.94577508792</v>
      </c>
      <c r="N82" s="238">
        <v>55100.511039999998</v>
      </c>
      <c r="O82" s="224">
        <v>462540.45681508793</v>
      </c>
      <c r="P82" s="102"/>
      <c r="Q82" s="102"/>
      <c r="R82" s="102"/>
    </row>
    <row r="83" spans="2:18" s="34" customFormat="1" ht="25.15" customHeight="1" thickBot="1" x14ac:dyDescent="0.35">
      <c r="B83" s="235" t="s">
        <v>76</v>
      </c>
      <c r="D83" s="239">
        <v>157692.49570322028</v>
      </c>
      <c r="E83" s="240">
        <v>115885.57267350328</v>
      </c>
      <c r="F83" s="241">
        <v>273578.06837672356</v>
      </c>
      <c r="G83" s="239">
        <v>164732.72977966696</v>
      </c>
      <c r="H83" s="240">
        <v>115171.41264767139</v>
      </c>
      <c r="I83" s="241">
        <v>279904.14242733835</v>
      </c>
      <c r="J83" s="242">
        <v>161515.3116146416</v>
      </c>
      <c r="K83" s="243">
        <v>115171.41264767139</v>
      </c>
      <c r="L83" s="241">
        <v>276686.72426231299</v>
      </c>
      <c r="M83" s="242">
        <v>218778.32127443343</v>
      </c>
      <c r="N83" s="244">
        <v>115171.41264767139</v>
      </c>
      <c r="O83" s="241">
        <v>333949.73392210482</v>
      </c>
      <c r="P83" s="102"/>
      <c r="Q83" s="102"/>
      <c r="R83" s="102"/>
    </row>
    <row r="84" spans="2:18" s="251" customFormat="1" ht="25.15" customHeight="1" thickBot="1" x14ac:dyDescent="0.35">
      <c r="B84" s="245" t="s">
        <v>77</v>
      </c>
      <c r="C84" s="34"/>
      <c r="D84" s="246">
        <f>SUM(D82:D83)</f>
        <v>521356.66271999746</v>
      </c>
      <c r="E84" s="247">
        <f>SUM(E82:E83)</f>
        <v>160252.41853430329</v>
      </c>
      <c r="F84" s="248">
        <v>681609.08125430078</v>
      </c>
      <c r="G84" s="246">
        <f>SUM(G82:G83)</f>
        <v>547965.83895305905</v>
      </c>
      <c r="H84" s="247">
        <f>SUM(H82:H83)</f>
        <v>160907.60368767139</v>
      </c>
      <c r="I84" s="248">
        <v>708873.44264073041</v>
      </c>
      <c r="J84" s="246">
        <f>SUM(J82:J83)</f>
        <v>586631.65485399752</v>
      </c>
      <c r="K84" s="247">
        <f>SUM(K82:K83)</f>
        <v>164774.19368767139</v>
      </c>
      <c r="L84" s="249">
        <v>751405.84854166885</v>
      </c>
      <c r="M84" s="246">
        <f>SUM(M82:M83)</f>
        <v>626218.26704952132</v>
      </c>
      <c r="N84" s="247">
        <f>SUM(N82:N83)</f>
        <v>170271.92368767137</v>
      </c>
      <c r="O84" s="250">
        <v>796490.19073719275</v>
      </c>
      <c r="P84" s="102"/>
      <c r="Q84" s="102"/>
      <c r="R84" s="102"/>
    </row>
    <row r="85" spans="2:18" s="34" customFormat="1" ht="25.15" customHeight="1" thickBot="1" x14ac:dyDescent="0.35">
      <c r="B85" s="192"/>
      <c r="D85" s="195"/>
      <c r="E85" s="195"/>
      <c r="F85" s="252" t="str">
        <f>IF(F84="ERRORE","controllare distribuzione delta  (∑Ta-∑Tmax) ","")</f>
        <v/>
      </c>
      <c r="G85" s="195"/>
      <c r="H85" s="195"/>
      <c r="I85" s="252" t="str">
        <f>IF(I84="ERRORE","controllare distribuzione delta  (∑Ta-∑Tmax) ","")</f>
        <v/>
      </c>
      <c r="J85" s="90"/>
      <c r="K85" s="90"/>
      <c r="L85" s="252" t="str">
        <f>IF(L84="ERRORE","controllare distribuzione delta  (∑Ta-∑Tmax) ","")</f>
        <v/>
      </c>
      <c r="M85" s="90"/>
      <c r="N85" s="90"/>
      <c r="O85" s="252" t="str">
        <f>IF(O84="ERRORE","controllare distribuzione delta  (∑Ta-∑Tmax) ","")</f>
        <v/>
      </c>
    </row>
    <row r="86" spans="2:18" s="34" customFormat="1" ht="25.15" customHeight="1" thickBot="1" x14ac:dyDescent="0.35">
      <c r="B86" s="253" t="s">
        <v>78</v>
      </c>
      <c r="D86" s="221"/>
      <c r="E86" s="222"/>
      <c r="F86" s="254">
        <v>0</v>
      </c>
      <c r="G86" s="221"/>
      <c r="H86" s="222"/>
      <c r="I86" s="254">
        <v>0</v>
      </c>
      <c r="J86" s="221"/>
      <c r="K86" s="222"/>
      <c r="L86" s="254">
        <v>0</v>
      </c>
      <c r="M86" s="225"/>
      <c r="N86" s="226"/>
      <c r="O86" s="254">
        <v>0</v>
      </c>
      <c r="P86" s="102"/>
      <c r="Q86" s="102"/>
      <c r="R86" s="102"/>
    </row>
    <row r="87" spans="2:18" s="34" customFormat="1" ht="25.15" customHeight="1" thickBot="1" x14ac:dyDescent="0.35">
      <c r="B87" s="253" t="s">
        <v>79</v>
      </c>
      <c r="D87" s="228"/>
      <c r="E87" s="229"/>
      <c r="F87" s="255">
        <v>942.12</v>
      </c>
      <c r="G87" s="228"/>
      <c r="H87" s="229"/>
      <c r="I87" s="255">
        <v>0</v>
      </c>
      <c r="J87" s="228"/>
      <c r="K87" s="229"/>
      <c r="L87" s="255">
        <v>0</v>
      </c>
      <c r="M87" s="232"/>
      <c r="N87" s="233"/>
      <c r="O87" s="255">
        <v>0</v>
      </c>
      <c r="P87" s="102"/>
      <c r="Q87" s="102"/>
      <c r="R87" s="102"/>
    </row>
    <row r="88" spans="2:18" s="34" customFormat="1" ht="25.15" customHeight="1" thickBot="1" x14ac:dyDescent="0.35">
      <c r="B88" s="256"/>
      <c r="J88" s="131"/>
      <c r="K88" s="131"/>
    </row>
    <row r="89" spans="2:18" s="201" customFormat="1" ht="25.15" customHeight="1" thickBot="1" x14ac:dyDescent="0.35">
      <c r="B89" s="257" t="s">
        <v>80</v>
      </c>
      <c r="C89" s="34"/>
      <c r="D89" s="152"/>
      <c r="E89" s="153"/>
      <c r="F89" s="258">
        <f>F82-F86</f>
        <v>408031.01287757716</v>
      </c>
      <c r="G89" s="152"/>
      <c r="H89" s="153"/>
      <c r="I89" s="259">
        <f>I82-I86</f>
        <v>428969.30021339207</v>
      </c>
      <c r="J89" s="152"/>
      <c r="K89" s="153"/>
      <c r="L89" s="259">
        <f>L82-L86</f>
        <v>474719.12427935598</v>
      </c>
      <c r="M89" s="157"/>
      <c r="N89" s="158"/>
      <c r="O89" s="259">
        <f>O82-O86</f>
        <v>462540.45681508793</v>
      </c>
      <c r="P89" s="102"/>
      <c r="Q89" s="102"/>
      <c r="R89" s="102"/>
    </row>
    <row r="90" spans="2:18" s="201" customFormat="1" ht="25.15" customHeight="1" thickBot="1" x14ac:dyDescent="0.35">
      <c r="B90" s="260" t="s">
        <v>81</v>
      </c>
      <c r="C90" s="34"/>
      <c r="D90" s="81"/>
      <c r="E90" s="160"/>
      <c r="F90" s="261">
        <f>F83-F87</f>
        <v>272635.94837672357</v>
      </c>
      <c r="G90" s="81"/>
      <c r="H90" s="160"/>
      <c r="I90" s="262">
        <f>I83-I87</f>
        <v>279904.14242733835</v>
      </c>
      <c r="J90" s="81"/>
      <c r="K90" s="160"/>
      <c r="L90" s="262">
        <f>L83-L87</f>
        <v>276686.72426231299</v>
      </c>
      <c r="M90" s="164"/>
      <c r="N90" s="160"/>
      <c r="O90" s="262">
        <f>O83-O87</f>
        <v>333949.73392210482</v>
      </c>
      <c r="P90" s="263"/>
      <c r="Q90" s="263"/>
      <c r="R90" s="102"/>
    </row>
    <row r="91" spans="2:18" s="201" customFormat="1" ht="25.15" customHeight="1" thickBot="1" x14ac:dyDescent="0.35">
      <c r="B91" s="264" t="s">
        <v>82</v>
      </c>
      <c r="C91" s="34"/>
      <c r="D91" s="171"/>
      <c r="E91" s="172"/>
      <c r="F91" s="265">
        <f>+F89+F90</f>
        <v>680666.96125430078</v>
      </c>
      <c r="G91" s="171"/>
      <c r="H91" s="172"/>
      <c r="I91" s="266">
        <f>+I89+I90</f>
        <v>708873.44264073041</v>
      </c>
      <c r="J91" s="171"/>
      <c r="K91" s="172"/>
      <c r="L91" s="266">
        <f>+L89+L90</f>
        <v>751405.84854166897</v>
      </c>
      <c r="M91" s="173"/>
      <c r="N91" s="174"/>
      <c r="O91" s="266">
        <f>+O89+O90</f>
        <v>796490.19073719275</v>
      </c>
      <c r="P91" s="263"/>
      <c r="Q91" s="263"/>
      <c r="R91" s="263"/>
    </row>
    <row r="92" spans="2:18" s="34" customFormat="1" ht="25.15" customHeight="1" thickBot="1" x14ac:dyDescent="0.35">
      <c r="B92" s="256"/>
      <c r="J92" s="267"/>
      <c r="K92" s="267"/>
      <c r="P92" s="263"/>
      <c r="Q92" s="263"/>
      <c r="R92" s="263"/>
    </row>
    <row r="93" spans="2:18" s="34" customFormat="1" ht="25.15" customHeight="1" thickBot="1" x14ac:dyDescent="0.35">
      <c r="B93" s="268" t="s">
        <v>83</v>
      </c>
      <c r="D93" s="269">
        <v>0</v>
      </c>
      <c r="E93" s="270">
        <v>0</v>
      </c>
      <c r="F93" s="271">
        <f>D93+E93</f>
        <v>0</v>
      </c>
      <c r="G93" s="269">
        <v>0</v>
      </c>
      <c r="H93" s="270">
        <v>0</v>
      </c>
      <c r="I93" s="271">
        <f>G93+H93</f>
        <v>0</v>
      </c>
      <c r="J93" s="269">
        <v>0</v>
      </c>
      <c r="K93" s="269">
        <v>0</v>
      </c>
      <c r="L93" s="271">
        <f>J93+K93</f>
        <v>0</v>
      </c>
      <c r="M93" s="269">
        <v>0</v>
      </c>
      <c r="N93" s="269">
        <v>0</v>
      </c>
      <c r="O93" s="271">
        <f>M93+N93</f>
        <v>0</v>
      </c>
      <c r="P93" s="263"/>
      <c r="Q93" s="263"/>
      <c r="R93" s="263"/>
    </row>
    <row r="94" spans="2:18" s="34" customFormat="1" ht="16.5" x14ac:dyDescent="0.3">
      <c r="J94" s="272"/>
      <c r="P94" s="263"/>
      <c r="Q94" s="263"/>
      <c r="R94" s="263"/>
    </row>
    <row r="95" spans="2:18" s="34" customFormat="1" thickBot="1" x14ac:dyDescent="0.35">
      <c r="J95" s="272"/>
      <c r="P95" s="263"/>
      <c r="Q95" s="263"/>
      <c r="R95" s="263"/>
    </row>
    <row r="96" spans="2:18" s="34" customFormat="1" ht="27.4" customHeight="1" x14ac:dyDescent="0.3">
      <c r="B96" s="273" t="s">
        <v>84</v>
      </c>
      <c r="C96" s="274"/>
      <c r="D96" s="274"/>
      <c r="E96" s="274"/>
      <c r="F96" s="274"/>
      <c r="G96" s="274"/>
      <c r="H96" s="274"/>
      <c r="I96" s="274"/>
      <c r="J96" s="274"/>
      <c r="K96" s="274"/>
      <c r="L96" s="274"/>
      <c r="M96" s="274"/>
      <c r="N96" s="274"/>
      <c r="O96" s="275"/>
      <c r="P96" s="276"/>
      <c r="Q96" s="276"/>
      <c r="R96" s="276"/>
    </row>
    <row r="97" spans="1:18" s="34" customFormat="1" ht="25.9" customHeight="1" thickBot="1" x14ac:dyDescent="0.35">
      <c r="B97" s="277" t="s">
        <v>85</v>
      </c>
      <c r="O97" s="179"/>
    </row>
    <row r="98" spans="1:18" s="34" customFormat="1" ht="25.9" customHeight="1" x14ac:dyDescent="0.3">
      <c r="B98" s="278" t="s">
        <v>86</v>
      </c>
      <c r="D98" s="225"/>
      <c r="E98" s="226"/>
      <c r="F98" s="279">
        <v>0.66800000000000004</v>
      </c>
      <c r="G98" s="225"/>
      <c r="H98" s="226"/>
      <c r="I98" s="279">
        <v>0.66800000000000004</v>
      </c>
      <c r="J98" s="280"/>
      <c r="K98" s="281"/>
      <c r="L98" s="279">
        <v>0.66800000000000004</v>
      </c>
      <c r="M98" s="280"/>
      <c r="N98" s="281"/>
      <c r="O98" s="279">
        <v>0.66800000000000004</v>
      </c>
      <c r="P98" s="282"/>
      <c r="Q98" s="282"/>
      <c r="R98" s="282"/>
    </row>
    <row r="99" spans="1:18" s="34" customFormat="1" ht="25.9" customHeight="1" x14ac:dyDescent="0.3">
      <c r="B99" s="278" t="s">
        <v>87</v>
      </c>
      <c r="D99" s="283"/>
      <c r="E99" s="284"/>
      <c r="F99" s="285" t="s">
        <v>88</v>
      </c>
      <c r="G99" s="283"/>
      <c r="H99" s="284"/>
      <c r="I99" s="285" t="s">
        <v>88</v>
      </c>
      <c r="J99" s="286"/>
      <c r="K99" s="287"/>
      <c r="L99" s="285" t="s">
        <v>88</v>
      </c>
      <c r="M99" s="286"/>
      <c r="N99" s="287"/>
      <c r="O99" s="285" t="s">
        <v>88</v>
      </c>
      <c r="P99" s="282"/>
      <c r="Q99" s="282"/>
      <c r="R99" s="282"/>
    </row>
    <row r="100" spans="1:18" s="34" customFormat="1" ht="25.9" customHeight="1" x14ac:dyDescent="0.3">
      <c r="B100" s="288" t="s">
        <v>89</v>
      </c>
      <c r="D100" s="283"/>
      <c r="E100" s="284"/>
      <c r="F100" s="289">
        <v>0.70800000000000007</v>
      </c>
      <c r="G100" s="283"/>
      <c r="H100" s="284"/>
      <c r="I100" s="289">
        <v>0.70800000000000007</v>
      </c>
      <c r="J100" s="286"/>
      <c r="K100" s="287"/>
      <c r="L100" s="289">
        <v>0.70800000000000007</v>
      </c>
      <c r="M100" s="286"/>
      <c r="N100" s="287"/>
      <c r="O100" s="289">
        <v>0.70800000000000007</v>
      </c>
      <c r="P100" s="282"/>
      <c r="Q100" s="282"/>
      <c r="R100" s="282"/>
    </row>
    <row r="101" spans="1:18" s="34" customFormat="1" ht="25.9" customHeight="1" thickBot="1" x14ac:dyDescent="0.35">
      <c r="B101" s="290" t="s">
        <v>90</v>
      </c>
      <c r="D101" s="232"/>
      <c r="E101" s="233"/>
      <c r="F101" s="291" t="s">
        <v>88</v>
      </c>
      <c r="G101" s="232"/>
      <c r="H101" s="233"/>
      <c r="I101" s="291" t="s">
        <v>88</v>
      </c>
      <c r="J101" s="292"/>
      <c r="K101" s="293"/>
      <c r="L101" s="291" t="s">
        <v>88</v>
      </c>
      <c r="M101" s="292"/>
      <c r="N101" s="293"/>
      <c r="O101" s="291" t="s">
        <v>88</v>
      </c>
      <c r="P101" s="282"/>
      <c r="Q101" s="282"/>
      <c r="R101" s="282"/>
    </row>
    <row r="102" spans="1:18" s="34" customFormat="1" ht="25.9" customHeight="1" thickBot="1" x14ac:dyDescent="0.35">
      <c r="B102" s="146"/>
      <c r="D102" s="178"/>
      <c r="E102" s="178"/>
      <c r="F102" s="294"/>
      <c r="G102" s="178"/>
      <c r="H102" s="178"/>
      <c r="I102" s="294"/>
      <c r="J102" s="295"/>
      <c r="K102" s="295"/>
      <c r="L102" s="295"/>
      <c r="M102" s="295"/>
      <c r="N102" s="295"/>
      <c r="O102" s="296"/>
      <c r="P102" s="282"/>
      <c r="Q102" s="282"/>
      <c r="R102" s="282"/>
    </row>
    <row r="103" spans="1:18" s="201" customFormat="1" ht="25.9" customHeight="1" thickBot="1" x14ac:dyDescent="0.35">
      <c r="A103" s="34"/>
      <c r="B103" s="297" t="s">
        <v>91</v>
      </c>
      <c r="D103" s="178"/>
      <c r="E103" s="178"/>
      <c r="F103" s="294"/>
      <c r="G103" s="178"/>
      <c r="H103" s="178"/>
      <c r="I103" s="294"/>
      <c r="J103" s="295"/>
      <c r="K103" s="295"/>
      <c r="L103" s="294"/>
      <c r="M103" s="295"/>
      <c r="N103" s="295"/>
      <c r="O103" s="296"/>
      <c r="P103" s="282"/>
      <c r="Q103" s="282"/>
      <c r="R103" s="282"/>
    </row>
    <row r="104" spans="1:18" s="34" customFormat="1" ht="25.9" customHeight="1" x14ac:dyDescent="0.3">
      <c r="B104" s="298" t="s">
        <v>92</v>
      </c>
      <c r="D104" s="225"/>
      <c r="E104" s="129"/>
      <c r="F104" s="299">
        <v>0.96399999999999997</v>
      </c>
      <c r="G104" s="129"/>
      <c r="H104" s="129"/>
      <c r="I104" s="299">
        <v>0.96399999999999997</v>
      </c>
      <c r="J104" s="280"/>
      <c r="K104" s="300"/>
      <c r="L104" s="299">
        <v>0.96399999999999997</v>
      </c>
      <c r="M104" s="280"/>
      <c r="N104" s="300"/>
      <c r="O104" s="301">
        <v>0.96399999999999997</v>
      </c>
      <c r="P104" s="282"/>
      <c r="Q104" s="282"/>
      <c r="R104" s="282"/>
    </row>
    <row r="105" spans="1:18" s="34" customFormat="1" ht="25.9" customHeight="1" x14ac:dyDescent="0.3">
      <c r="B105" s="302" t="s">
        <v>93</v>
      </c>
      <c r="D105" s="283"/>
      <c r="E105" s="178"/>
      <c r="F105" s="303" t="s">
        <v>94</v>
      </c>
      <c r="G105" s="178"/>
      <c r="H105" s="178"/>
      <c r="I105" s="303" t="s">
        <v>94</v>
      </c>
      <c r="J105" s="286"/>
      <c r="K105" s="295"/>
      <c r="L105" s="303" t="s">
        <v>94</v>
      </c>
      <c r="M105" s="286"/>
      <c r="N105" s="295"/>
      <c r="O105" s="304" t="s">
        <v>94</v>
      </c>
      <c r="P105" s="282"/>
      <c r="Q105" s="282"/>
      <c r="R105" s="282"/>
    </row>
    <row r="106" spans="1:18" s="34" customFormat="1" ht="25.9" customHeight="1" x14ac:dyDescent="0.3">
      <c r="B106" s="305" t="s">
        <v>95</v>
      </c>
      <c r="D106" s="283"/>
      <c r="E106" s="178"/>
      <c r="F106" s="306">
        <v>0.95</v>
      </c>
      <c r="G106" s="178"/>
      <c r="H106" s="178"/>
      <c r="I106" s="306">
        <v>0.95</v>
      </c>
      <c r="J106" s="286"/>
      <c r="K106" s="295"/>
      <c r="L106" s="306">
        <v>0.95</v>
      </c>
      <c r="M106" s="286"/>
      <c r="N106" s="295"/>
      <c r="O106" s="307">
        <v>0.95</v>
      </c>
      <c r="P106" s="282"/>
      <c r="Q106" s="282"/>
      <c r="R106" s="282"/>
    </row>
    <row r="107" spans="1:18" s="34" customFormat="1" ht="25.9" customHeight="1" thickBot="1" x14ac:dyDescent="0.35">
      <c r="B107" s="308" t="s">
        <v>96</v>
      </c>
      <c r="D107" s="309"/>
      <c r="E107" s="267"/>
      <c r="F107" s="310" t="s">
        <v>94</v>
      </c>
      <c r="G107" s="267"/>
      <c r="H107" s="267"/>
      <c r="I107" s="310" t="s">
        <v>94</v>
      </c>
      <c r="J107" s="309"/>
      <c r="K107" s="267"/>
      <c r="L107" s="310" t="s">
        <v>94</v>
      </c>
      <c r="M107" s="309"/>
      <c r="N107" s="267"/>
      <c r="O107" s="311" t="s">
        <v>94</v>
      </c>
      <c r="P107" s="282"/>
      <c r="Q107" s="282"/>
      <c r="R107" s="282"/>
    </row>
    <row r="108" spans="1:18" s="34" customFormat="1" ht="25.9" customHeight="1" thickBot="1" x14ac:dyDescent="0.35">
      <c r="B108" s="88"/>
      <c r="O108" s="179"/>
    </row>
    <row r="109" spans="1:18" s="201" customFormat="1" ht="25.9" customHeight="1" thickBot="1" x14ac:dyDescent="0.35">
      <c r="B109" s="312" t="s">
        <v>97</v>
      </c>
      <c r="C109" s="36"/>
      <c r="D109" s="313"/>
      <c r="E109" s="313"/>
      <c r="F109" s="36"/>
      <c r="G109" s="178"/>
      <c r="H109" s="178"/>
      <c r="I109" s="178"/>
      <c r="J109" s="313"/>
      <c r="K109" s="313"/>
      <c r="L109" s="34"/>
      <c r="M109" s="34"/>
      <c r="N109" s="34"/>
      <c r="O109" s="179"/>
    </row>
    <row r="110" spans="1:18" s="34" customFormat="1" ht="25.9" customHeight="1" x14ac:dyDescent="0.3">
      <c r="B110" s="314" t="s">
        <v>98</v>
      </c>
      <c r="D110" s="221"/>
      <c r="E110" s="315"/>
      <c r="F110" s="316">
        <v>0</v>
      </c>
      <c r="G110" s="90"/>
      <c r="H110" s="90"/>
      <c r="I110" s="90"/>
      <c r="O110" s="179"/>
    </row>
    <row r="111" spans="1:18" s="34" customFormat="1" ht="25.9" customHeight="1" x14ac:dyDescent="0.3">
      <c r="B111" s="317" t="s">
        <v>99</v>
      </c>
      <c r="D111" s="318"/>
      <c r="E111" s="178"/>
      <c r="F111" s="319">
        <v>0</v>
      </c>
      <c r="G111" s="90"/>
      <c r="H111" s="90"/>
      <c r="I111" s="90"/>
      <c r="O111" s="179"/>
    </row>
    <row r="112" spans="1:18" s="34" customFormat="1" ht="25.9" customHeight="1" x14ac:dyDescent="0.3">
      <c r="B112" s="320" t="s">
        <v>100</v>
      </c>
      <c r="D112" s="318"/>
      <c r="E112" s="178"/>
      <c r="F112" s="321">
        <v>0</v>
      </c>
      <c r="G112" s="90"/>
      <c r="H112" s="90"/>
      <c r="I112" s="90"/>
      <c r="O112" s="179"/>
    </row>
    <row r="113" spans="2:15" s="34" customFormat="1" ht="25.9" customHeight="1" thickBot="1" x14ac:dyDescent="0.35">
      <c r="B113" s="322" t="s">
        <v>101</v>
      </c>
      <c r="D113" s="318"/>
      <c r="E113" s="178"/>
      <c r="F113" s="323" t="s">
        <v>102</v>
      </c>
      <c r="G113" s="90"/>
      <c r="H113" s="90"/>
      <c r="O113" s="179"/>
    </row>
    <row r="114" spans="2:15" s="34" customFormat="1" ht="25.9" customHeight="1" x14ac:dyDescent="0.3">
      <c r="B114" s="324" t="s">
        <v>103</v>
      </c>
      <c r="D114" s="318"/>
      <c r="E114" s="178"/>
      <c r="F114" s="325">
        <v>0.05</v>
      </c>
      <c r="G114" s="90"/>
      <c r="H114" s="90"/>
      <c r="I114" s="90"/>
      <c r="O114" s="179"/>
    </row>
    <row r="115" spans="2:15" s="34" customFormat="1" ht="25.9" customHeight="1" thickBot="1" x14ac:dyDescent="0.35">
      <c r="B115" s="322" t="s">
        <v>104</v>
      </c>
      <c r="D115" s="228"/>
      <c r="E115" s="326"/>
      <c r="F115" s="327" t="s">
        <v>102</v>
      </c>
      <c r="G115" s="90"/>
      <c r="H115" s="90"/>
      <c r="I115" s="90"/>
      <c r="O115" s="179"/>
    </row>
    <row r="116" spans="2:15" s="34" customFormat="1" ht="25.9" customHeight="1" x14ac:dyDescent="0.3">
      <c r="B116" s="88"/>
      <c r="G116" s="90"/>
      <c r="H116" s="90"/>
      <c r="I116" s="90"/>
      <c r="O116" s="179"/>
    </row>
    <row r="117" spans="2:15" s="34" customFormat="1" ht="25.9" customHeight="1" thickBot="1" x14ac:dyDescent="0.35">
      <c r="B117" s="88"/>
      <c r="G117" s="90"/>
      <c r="H117" s="90"/>
      <c r="I117" s="90"/>
      <c r="O117" s="179"/>
    </row>
    <row r="118" spans="2:15" s="201" customFormat="1" ht="25.9" customHeight="1" thickBot="1" x14ac:dyDescent="0.35">
      <c r="B118" s="312" t="s">
        <v>105</v>
      </c>
      <c r="C118" s="36"/>
      <c r="D118" s="313"/>
      <c r="E118" s="313"/>
      <c r="F118" s="36"/>
      <c r="G118" s="178"/>
      <c r="H118" s="178"/>
      <c r="I118" s="178"/>
      <c r="J118" s="313"/>
      <c r="K118" s="313"/>
      <c r="L118" s="34"/>
      <c r="M118" s="34"/>
      <c r="N118" s="34"/>
      <c r="O118" s="179"/>
    </row>
    <row r="119" spans="2:15" s="201" customFormat="1" ht="25.9" customHeight="1" x14ac:dyDescent="0.25">
      <c r="B119" s="328" t="s">
        <v>106</v>
      </c>
      <c r="D119" s="176"/>
      <c r="E119" s="329"/>
      <c r="F119" s="330">
        <v>73493.688672612305</v>
      </c>
      <c r="O119" s="331"/>
    </row>
    <row r="120" spans="2:15" s="201" customFormat="1" ht="25.9" customHeight="1" x14ac:dyDescent="0.25">
      <c r="B120" s="332" t="s">
        <v>107</v>
      </c>
      <c r="D120" s="146"/>
      <c r="E120" s="331"/>
      <c r="F120" s="333">
        <v>0</v>
      </c>
      <c r="O120" s="331"/>
    </row>
    <row r="121" spans="2:15" s="201" customFormat="1" ht="25.9" customHeight="1" thickBot="1" x14ac:dyDescent="0.3">
      <c r="B121" s="322" t="s">
        <v>108</v>
      </c>
      <c r="D121" s="146"/>
      <c r="E121" s="331"/>
      <c r="F121" s="334">
        <v>0</v>
      </c>
      <c r="O121" s="331"/>
    </row>
    <row r="122" spans="2:15" s="201" customFormat="1" ht="25.9" customHeight="1" thickBot="1" x14ac:dyDescent="0.3">
      <c r="B122" s="322" t="s">
        <v>109</v>
      </c>
      <c r="D122" s="146"/>
      <c r="E122" s="331"/>
      <c r="F122" s="335" t="s">
        <v>102</v>
      </c>
      <c r="O122" s="331"/>
    </row>
    <row r="123" spans="2:15" s="201" customFormat="1" ht="25.9" customHeight="1" thickBot="1" x14ac:dyDescent="0.3">
      <c r="B123" s="322" t="s">
        <v>110</v>
      </c>
      <c r="D123" s="146"/>
      <c r="E123" s="331"/>
      <c r="F123" s="336">
        <v>0.1</v>
      </c>
      <c r="O123" s="331"/>
    </row>
    <row r="124" spans="2:15" s="201" customFormat="1" ht="25.9" customHeight="1" thickBot="1" x14ac:dyDescent="0.3">
      <c r="B124" s="322" t="s">
        <v>111</v>
      </c>
      <c r="D124" s="337"/>
      <c r="E124" s="338"/>
      <c r="F124" s="339" t="s">
        <v>112</v>
      </c>
      <c r="O124" s="331"/>
    </row>
    <row r="125" spans="2:15" s="34" customFormat="1" ht="25.9" customHeight="1" thickBot="1" x14ac:dyDescent="0.35">
      <c r="B125" s="88"/>
      <c r="O125" s="179"/>
    </row>
    <row r="126" spans="2:15" s="34" customFormat="1" ht="25.9" customHeight="1" thickBot="1" x14ac:dyDescent="0.35">
      <c r="B126" s="340" t="s">
        <v>113</v>
      </c>
      <c r="O126" s="179"/>
    </row>
    <row r="127" spans="2:15" s="34" customFormat="1" ht="25.9" customHeight="1" thickBot="1" x14ac:dyDescent="0.35">
      <c r="B127" s="328" t="s">
        <v>114</v>
      </c>
      <c r="D127" s="341"/>
      <c r="E127" s="342"/>
      <c r="F127" s="343">
        <v>73493.688672612305</v>
      </c>
      <c r="O127" s="179"/>
    </row>
    <row r="128" spans="2:15" s="34" customFormat="1" ht="25.9" customHeight="1" x14ac:dyDescent="0.3">
      <c r="B128" s="328" t="s">
        <v>115</v>
      </c>
      <c r="D128" s="344"/>
      <c r="F128" s="345">
        <v>1469873.7734522461</v>
      </c>
      <c r="O128" s="179"/>
    </row>
    <row r="129" spans="2:15" s="34" customFormat="1" ht="25.9" customHeight="1" thickBot="1" x14ac:dyDescent="0.35">
      <c r="B129" s="322" t="s">
        <v>116</v>
      </c>
      <c r="D129" s="346"/>
      <c r="E129" s="347"/>
      <c r="F129" s="327">
        <v>0.05</v>
      </c>
      <c r="O129" s="179"/>
    </row>
    <row r="130" spans="2:15" s="34" customFormat="1" ht="25.9" customHeight="1" thickBot="1" x14ac:dyDescent="0.35">
      <c r="B130" s="88"/>
      <c r="O130" s="179"/>
    </row>
    <row r="131" spans="2:15" s="34" customFormat="1" ht="25.9" customHeight="1" thickBot="1" x14ac:dyDescent="0.35">
      <c r="B131" s="348" t="s">
        <v>117</v>
      </c>
      <c r="C131" s="267"/>
      <c r="D131" s="349"/>
      <c r="E131" s="350"/>
      <c r="F131" s="351">
        <v>-1469873.7734522461</v>
      </c>
      <c r="G131" s="267"/>
      <c r="H131" s="267"/>
      <c r="I131" s="267"/>
      <c r="J131" s="267"/>
      <c r="K131" s="267"/>
      <c r="L131" s="267"/>
      <c r="M131" s="267"/>
      <c r="N131" s="267"/>
      <c r="O131" s="352"/>
    </row>
    <row r="132" spans="2:15" x14ac:dyDescent="0.3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2:15" x14ac:dyDescent="0.3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2:15" x14ac:dyDescent="0.3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2:15" x14ac:dyDescent="0.3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2:15" x14ac:dyDescent="0.3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2:15" x14ac:dyDescent="0.3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2:15" x14ac:dyDescent="0.3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2:15" x14ac:dyDescent="0.3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2:15" x14ac:dyDescent="0.3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2:15" x14ac:dyDescent="0.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2:15" x14ac:dyDescent="0.3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2:15" x14ac:dyDescent="0.3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2:15" x14ac:dyDescent="0.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="5" customFormat="1" x14ac:dyDescent="0.3"/>
    <row r="146" s="5" customFormat="1" x14ac:dyDescent="0.3"/>
    <row r="147" s="5" customFormat="1" x14ac:dyDescent="0.3"/>
    <row r="148" s="5" customFormat="1" x14ac:dyDescent="0.3"/>
    <row r="149" s="5" customFormat="1" x14ac:dyDescent="0.3"/>
    <row r="150" s="5" customFormat="1" x14ac:dyDescent="0.3"/>
    <row r="151" s="5" customFormat="1" x14ac:dyDescent="0.3"/>
    <row r="152" s="5" customFormat="1" x14ac:dyDescent="0.3"/>
    <row r="153" s="5" customFormat="1" x14ac:dyDescent="0.3"/>
    <row r="154" s="5" customFormat="1" x14ac:dyDescent="0.3"/>
    <row r="155" s="5" customFormat="1" x14ac:dyDescent="0.3"/>
    <row r="156" s="5" customFormat="1" x14ac:dyDescent="0.3"/>
    <row r="157" s="5" customFormat="1" x14ac:dyDescent="0.3"/>
    <row r="158" s="5" customFormat="1" x14ac:dyDescent="0.3"/>
    <row r="159" s="5" customFormat="1" x14ac:dyDescent="0.3"/>
    <row r="160" s="5" customFormat="1" x14ac:dyDescent="0.3"/>
    <row r="161" s="5" customFormat="1" x14ac:dyDescent="0.3"/>
    <row r="162" s="5" customFormat="1" x14ac:dyDescent="0.3"/>
    <row r="163" s="5" customFormat="1" x14ac:dyDescent="0.3"/>
    <row r="164" s="5" customFormat="1" x14ac:dyDescent="0.3"/>
    <row r="165" s="5" customFormat="1" x14ac:dyDescent="0.3"/>
    <row r="166" s="5" customFormat="1" x14ac:dyDescent="0.3"/>
    <row r="167" s="5" customFormat="1" x14ac:dyDescent="0.3"/>
    <row r="168" s="5" customFormat="1" x14ac:dyDescent="0.3"/>
    <row r="169" s="5" customFormat="1" x14ac:dyDescent="0.3"/>
    <row r="170" s="5" customFormat="1" x14ac:dyDescent="0.3"/>
    <row r="171" s="5" customFormat="1" x14ac:dyDescent="0.3"/>
    <row r="172" s="5" customFormat="1" x14ac:dyDescent="0.3"/>
    <row r="173" s="5" customFormat="1" x14ac:dyDescent="0.3"/>
    <row r="174" s="5" customFormat="1" x14ac:dyDescent="0.3"/>
    <row r="175" s="5" customFormat="1" x14ac:dyDescent="0.3"/>
    <row r="176" s="5" customFormat="1" x14ac:dyDescent="0.3"/>
    <row r="177" s="5" customFormat="1" x14ac:dyDescent="0.3"/>
    <row r="178" s="5" customFormat="1" x14ac:dyDescent="0.3"/>
    <row r="179" s="5" customFormat="1" x14ac:dyDescent="0.3"/>
    <row r="180" s="5" customFormat="1" x14ac:dyDescent="0.3"/>
    <row r="181" s="5" customFormat="1" x14ac:dyDescent="0.3"/>
    <row r="182" s="5" customFormat="1" x14ac:dyDescent="0.3"/>
    <row r="183" s="5" customFormat="1" x14ac:dyDescent="0.3"/>
    <row r="184" s="5" customFormat="1" x14ac:dyDescent="0.3"/>
    <row r="185" s="5" customFormat="1" x14ac:dyDescent="0.3"/>
    <row r="186" s="5" customFormat="1" x14ac:dyDescent="0.3"/>
    <row r="187" s="5" customFormat="1" x14ac:dyDescent="0.3"/>
    <row r="188" s="5" customFormat="1" x14ac:dyDescent="0.3"/>
    <row r="189" s="5" customFormat="1" x14ac:dyDescent="0.3"/>
    <row r="190" s="5" customFormat="1" x14ac:dyDescent="0.3"/>
    <row r="191" s="5" customFormat="1" x14ac:dyDescent="0.3"/>
    <row r="192" s="5" customFormat="1" x14ac:dyDescent="0.3"/>
    <row r="193" s="5" customFormat="1" x14ac:dyDescent="0.3"/>
    <row r="194" s="5" customFormat="1" x14ac:dyDescent="0.3"/>
    <row r="195" s="5" customFormat="1" x14ac:dyDescent="0.3"/>
    <row r="196" s="5" customFormat="1" x14ac:dyDescent="0.3"/>
    <row r="197" s="5" customFormat="1" x14ac:dyDescent="0.3"/>
    <row r="198" s="5" customFormat="1" x14ac:dyDescent="0.3"/>
    <row r="199" s="5" customFormat="1" x14ac:dyDescent="0.3"/>
    <row r="200" s="5" customFormat="1" x14ac:dyDescent="0.3"/>
    <row r="201" s="5" customFormat="1" x14ac:dyDescent="0.3"/>
    <row r="202" s="5" customFormat="1" x14ac:dyDescent="0.3"/>
    <row r="203" s="5" customFormat="1" x14ac:dyDescent="0.3"/>
    <row r="204" s="5" customFormat="1" x14ac:dyDescent="0.3"/>
    <row r="205" s="5" customFormat="1" x14ac:dyDescent="0.3"/>
    <row r="206" s="5" customFormat="1" x14ac:dyDescent="0.3"/>
    <row r="207" s="5" customFormat="1" x14ac:dyDescent="0.3"/>
    <row r="208" s="5" customFormat="1" x14ac:dyDescent="0.3"/>
    <row r="209" s="5" customFormat="1" x14ac:dyDescent="0.3"/>
    <row r="210" s="5" customFormat="1" x14ac:dyDescent="0.3"/>
    <row r="211" s="5" customFormat="1" x14ac:dyDescent="0.3"/>
    <row r="212" s="5" customFormat="1" x14ac:dyDescent="0.3"/>
    <row r="213" s="5" customFormat="1" x14ac:dyDescent="0.3"/>
    <row r="214" s="5" customFormat="1" x14ac:dyDescent="0.3"/>
    <row r="215" s="5" customFormat="1" x14ac:dyDescent="0.3"/>
    <row r="216" s="5" customFormat="1" x14ac:dyDescent="0.3"/>
    <row r="217" s="5" customFormat="1" x14ac:dyDescent="0.3"/>
    <row r="218" s="5" customFormat="1" x14ac:dyDescent="0.3"/>
    <row r="219" s="5" customFormat="1" x14ac:dyDescent="0.3"/>
    <row r="220" s="5" customFormat="1" x14ac:dyDescent="0.3"/>
    <row r="221" s="5" customFormat="1" x14ac:dyDescent="0.3"/>
    <row r="222" s="5" customFormat="1" x14ac:dyDescent="0.3"/>
    <row r="223" s="5" customFormat="1" x14ac:dyDescent="0.3"/>
    <row r="224" s="5" customFormat="1" x14ac:dyDescent="0.3"/>
    <row r="225" s="5" customFormat="1" x14ac:dyDescent="0.3"/>
    <row r="226" s="5" customFormat="1" x14ac:dyDescent="0.3"/>
    <row r="227" s="5" customFormat="1" x14ac:dyDescent="0.3"/>
    <row r="228" s="5" customFormat="1" x14ac:dyDescent="0.3"/>
    <row r="229" s="5" customFormat="1" x14ac:dyDescent="0.3"/>
    <row r="230" s="5" customFormat="1" x14ac:dyDescent="0.3"/>
    <row r="231" s="5" customFormat="1" x14ac:dyDescent="0.3"/>
    <row r="232" s="5" customFormat="1" x14ac:dyDescent="0.3"/>
    <row r="233" s="5" customFormat="1" x14ac:dyDescent="0.3"/>
    <row r="234" s="5" customFormat="1" x14ac:dyDescent="0.3"/>
    <row r="235" s="5" customFormat="1" x14ac:dyDescent="0.3"/>
    <row r="236" s="5" customFormat="1" x14ac:dyDescent="0.3"/>
    <row r="237" s="5" customFormat="1" x14ac:dyDescent="0.3"/>
    <row r="238" s="5" customFormat="1" x14ac:dyDescent="0.3"/>
    <row r="239" s="5" customFormat="1" x14ac:dyDescent="0.3"/>
    <row r="240" s="5" customFormat="1" x14ac:dyDescent="0.3"/>
    <row r="241" s="5" customFormat="1" x14ac:dyDescent="0.3"/>
    <row r="242" s="5" customFormat="1" x14ac:dyDescent="0.3"/>
    <row r="243" s="5" customFormat="1" x14ac:dyDescent="0.3"/>
    <row r="244" s="5" customFormat="1" x14ac:dyDescent="0.3"/>
    <row r="245" s="5" customFormat="1" x14ac:dyDescent="0.3"/>
    <row r="246" s="5" customFormat="1" x14ac:dyDescent="0.3"/>
    <row r="247" s="5" customFormat="1" x14ac:dyDescent="0.3"/>
    <row r="248" s="5" customFormat="1" x14ac:dyDescent="0.3"/>
    <row r="249" s="5" customFormat="1" x14ac:dyDescent="0.3"/>
    <row r="250" s="5" customFormat="1" x14ac:dyDescent="0.3"/>
    <row r="251" s="5" customFormat="1" x14ac:dyDescent="0.3"/>
    <row r="252" s="5" customFormat="1" x14ac:dyDescent="0.3"/>
    <row r="253" s="5" customFormat="1" x14ac:dyDescent="0.3"/>
    <row r="254" s="5" customFormat="1" x14ac:dyDescent="0.3"/>
    <row r="255" s="5" customFormat="1" x14ac:dyDescent="0.3"/>
    <row r="256" s="5" customFormat="1" x14ac:dyDescent="0.3"/>
    <row r="257" s="5" customFormat="1" x14ac:dyDescent="0.3"/>
    <row r="258" s="5" customFormat="1" x14ac:dyDescent="0.3"/>
    <row r="259" s="5" customFormat="1" x14ac:dyDescent="0.3"/>
    <row r="260" s="5" customFormat="1" x14ac:dyDescent="0.3"/>
    <row r="261" s="5" customFormat="1" x14ac:dyDescent="0.3"/>
    <row r="262" s="5" customFormat="1" x14ac:dyDescent="0.3"/>
    <row r="263" s="5" customFormat="1" x14ac:dyDescent="0.3"/>
    <row r="264" s="5" customFormat="1" x14ac:dyDescent="0.3"/>
    <row r="265" s="5" customFormat="1" x14ac:dyDescent="0.3"/>
    <row r="266" s="5" customFormat="1" x14ac:dyDescent="0.3"/>
    <row r="267" s="5" customFormat="1" x14ac:dyDescent="0.3"/>
    <row r="268" s="5" customFormat="1" x14ac:dyDescent="0.3"/>
    <row r="269" s="5" customFormat="1" x14ac:dyDescent="0.3"/>
    <row r="270" s="5" customFormat="1" x14ac:dyDescent="0.3"/>
    <row r="271" s="5" customFormat="1" x14ac:dyDescent="0.3"/>
    <row r="272" s="5" customFormat="1" x14ac:dyDescent="0.3"/>
    <row r="273" s="5" customFormat="1" x14ac:dyDescent="0.3"/>
    <row r="274" s="5" customFormat="1" x14ac:dyDescent="0.3"/>
    <row r="275" s="5" customFormat="1" x14ac:dyDescent="0.3"/>
    <row r="276" s="5" customFormat="1" x14ac:dyDescent="0.3"/>
    <row r="277" s="5" customFormat="1" x14ac:dyDescent="0.3"/>
    <row r="278" s="5" customFormat="1" x14ac:dyDescent="0.3"/>
    <row r="279" s="5" customFormat="1" x14ac:dyDescent="0.3"/>
    <row r="280" s="5" customFormat="1" x14ac:dyDescent="0.3"/>
    <row r="281" s="5" customFormat="1" x14ac:dyDescent="0.3"/>
    <row r="282" s="5" customFormat="1" x14ac:dyDescent="0.3"/>
    <row r="283" s="5" customFormat="1" x14ac:dyDescent="0.3"/>
    <row r="284" s="5" customFormat="1" x14ac:dyDescent="0.3"/>
    <row r="285" s="5" customFormat="1" x14ac:dyDescent="0.3"/>
    <row r="286" s="5" customFormat="1" x14ac:dyDescent="0.3"/>
    <row r="287" s="5" customFormat="1" x14ac:dyDescent="0.3"/>
    <row r="288" s="5" customFormat="1" x14ac:dyDescent="0.3"/>
    <row r="289" s="5" customFormat="1" x14ac:dyDescent="0.3"/>
    <row r="290" s="5" customFormat="1" x14ac:dyDescent="0.3"/>
    <row r="291" s="5" customFormat="1" x14ac:dyDescent="0.3"/>
    <row r="292" s="5" customFormat="1" x14ac:dyDescent="0.3"/>
    <row r="293" s="5" customFormat="1" x14ac:dyDescent="0.3"/>
    <row r="294" s="5" customFormat="1" x14ac:dyDescent="0.3"/>
    <row r="295" s="5" customFormat="1" x14ac:dyDescent="0.3"/>
    <row r="296" s="5" customFormat="1" x14ac:dyDescent="0.3"/>
    <row r="297" s="5" customFormat="1" x14ac:dyDescent="0.3"/>
    <row r="298" s="5" customFormat="1" x14ac:dyDescent="0.3"/>
    <row r="299" s="5" customFormat="1" x14ac:dyDescent="0.3"/>
    <row r="300" s="5" customFormat="1" x14ac:dyDescent="0.3"/>
    <row r="301" s="5" customFormat="1" x14ac:dyDescent="0.3"/>
    <row r="302" s="5" customFormat="1" x14ac:dyDescent="0.3"/>
    <row r="303" s="5" customFormat="1" x14ac:dyDescent="0.3"/>
    <row r="304" s="5" customFormat="1" x14ac:dyDescent="0.3"/>
    <row r="305" s="5" customFormat="1" x14ac:dyDescent="0.3"/>
    <row r="306" s="5" customFormat="1" x14ac:dyDescent="0.3"/>
    <row r="307" s="5" customFormat="1" x14ac:dyDescent="0.3"/>
    <row r="308" s="5" customFormat="1" x14ac:dyDescent="0.3"/>
    <row r="309" s="5" customFormat="1" x14ac:dyDescent="0.3"/>
    <row r="310" s="5" customFormat="1" x14ac:dyDescent="0.3"/>
    <row r="311" s="5" customFormat="1" x14ac:dyDescent="0.3"/>
    <row r="312" s="5" customFormat="1" x14ac:dyDescent="0.3"/>
    <row r="313" s="5" customFormat="1" x14ac:dyDescent="0.3"/>
    <row r="314" s="5" customFormat="1" x14ac:dyDescent="0.3"/>
    <row r="315" s="5" customFormat="1" x14ac:dyDescent="0.3"/>
    <row r="316" s="5" customFormat="1" x14ac:dyDescent="0.3"/>
    <row r="317" s="5" customFormat="1" x14ac:dyDescent="0.3"/>
    <row r="318" s="5" customFormat="1" x14ac:dyDescent="0.3"/>
    <row r="319" s="5" customFormat="1" x14ac:dyDescent="0.3"/>
    <row r="320" s="5" customFormat="1" x14ac:dyDescent="0.3"/>
    <row r="321" s="5" customFormat="1" x14ac:dyDescent="0.3"/>
    <row r="322" s="5" customFormat="1" x14ac:dyDescent="0.3"/>
    <row r="323" s="5" customFormat="1" x14ac:dyDescent="0.3"/>
    <row r="324" s="5" customFormat="1" x14ac:dyDescent="0.3"/>
    <row r="325" s="5" customFormat="1" x14ac:dyDescent="0.3"/>
    <row r="326" s="5" customFormat="1" x14ac:dyDescent="0.3"/>
    <row r="327" s="5" customFormat="1" x14ac:dyDescent="0.3"/>
    <row r="328" s="5" customFormat="1" x14ac:dyDescent="0.3"/>
    <row r="329" s="5" customFormat="1" x14ac:dyDescent="0.3"/>
    <row r="330" s="5" customFormat="1" x14ac:dyDescent="0.3"/>
    <row r="331" s="5" customFormat="1" x14ac:dyDescent="0.3"/>
    <row r="332" s="5" customFormat="1" x14ac:dyDescent="0.3"/>
    <row r="333" s="5" customFormat="1" x14ac:dyDescent="0.3"/>
    <row r="334" s="5" customFormat="1" x14ac:dyDescent="0.3"/>
    <row r="335" s="5" customFormat="1" x14ac:dyDescent="0.3"/>
    <row r="336" s="5" customFormat="1" x14ac:dyDescent="0.3"/>
    <row r="337" s="5" customFormat="1" x14ac:dyDescent="0.3"/>
    <row r="338" s="5" customFormat="1" x14ac:dyDescent="0.3"/>
    <row r="339" s="5" customFormat="1" x14ac:dyDescent="0.3"/>
    <row r="340" s="5" customFormat="1" x14ac:dyDescent="0.3"/>
    <row r="341" s="5" customFormat="1" x14ac:dyDescent="0.3"/>
    <row r="342" s="5" customFormat="1" x14ac:dyDescent="0.3"/>
    <row r="343" s="5" customFormat="1" x14ac:dyDescent="0.3"/>
    <row r="344" s="5" customFormat="1" x14ac:dyDescent="0.3"/>
    <row r="345" s="5" customFormat="1" x14ac:dyDescent="0.3"/>
    <row r="346" s="5" customFormat="1" x14ac:dyDescent="0.3"/>
    <row r="347" s="5" customFormat="1" x14ac:dyDescent="0.3"/>
    <row r="348" s="5" customFormat="1" x14ac:dyDescent="0.3"/>
    <row r="349" s="5" customFormat="1" x14ac:dyDescent="0.3"/>
    <row r="350" s="5" customFormat="1" x14ac:dyDescent="0.3"/>
    <row r="351" s="5" customFormat="1" x14ac:dyDescent="0.3"/>
    <row r="352" s="5" customFormat="1" x14ac:dyDescent="0.3"/>
    <row r="353" s="5" customFormat="1" x14ac:dyDescent="0.3"/>
    <row r="354" s="5" customFormat="1" x14ac:dyDescent="0.3"/>
    <row r="355" s="5" customFormat="1" x14ac:dyDescent="0.3"/>
    <row r="356" s="5" customFormat="1" x14ac:dyDescent="0.3"/>
    <row r="357" s="5" customFormat="1" x14ac:dyDescent="0.3"/>
    <row r="358" s="5" customFormat="1" x14ac:dyDescent="0.3"/>
    <row r="359" s="5" customFormat="1" x14ac:dyDescent="0.3"/>
    <row r="360" s="5" customFormat="1" x14ac:dyDescent="0.3"/>
    <row r="361" s="5" customFormat="1" x14ac:dyDescent="0.3"/>
    <row r="362" s="5" customFormat="1" x14ac:dyDescent="0.3"/>
    <row r="363" s="5" customFormat="1" x14ac:dyDescent="0.3"/>
    <row r="364" s="5" customFormat="1" x14ac:dyDescent="0.3"/>
    <row r="365" s="5" customFormat="1" x14ac:dyDescent="0.3"/>
    <row r="366" s="5" customFormat="1" x14ac:dyDescent="0.3"/>
    <row r="367" s="5" customFormat="1" x14ac:dyDescent="0.3"/>
    <row r="368" s="5" customFormat="1" x14ac:dyDescent="0.3"/>
    <row r="369" s="5" customFormat="1" x14ac:dyDescent="0.3"/>
    <row r="370" s="5" customFormat="1" x14ac:dyDescent="0.3"/>
    <row r="371" s="5" customFormat="1" x14ac:dyDescent="0.3"/>
    <row r="372" s="5" customFormat="1" x14ac:dyDescent="0.3"/>
    <row r="373" s="5" customFormat="1" x14ac:dyDescent="0.3"/>
    <row r="374" s="5" customFormat="1" x14ac:dyDescent="0.3"/>
    <row r="375" s="5" customFormat="1" x14ac:dyDescent="0.3"/>
    <row r="376" s="5" customFormat="1" x14ac:dyDescent="0.3"/>
    <row r="377" s="5" customFormat="1" x14ac:dyDescent="0.3"/>
    <row r="378" s="5" customFormat="1" x14ac:dyDescent="0.3"/>
    <row r="379" s="5" customFormat="1" x14ac:dyDescent="0.3"/>
    <row r="380" s="5" customFormat="1" x14ac:dyDescent="0.3"/>
    <row r="381" s="5" customFormat="1" x14ac:dyDescent="0.3"/>
    <row r="382" s="5" customFormat="1" x14ac:dyDescent="0.3"/>
    <row r="383" s="5" customFormat="1" x14ac:dyDescent="0.3"/>
    <row r="384" s="5" customFormat="1" x14ac:dyDescent="0.3"/>
    <row r="385" s="5" customFormat="1" x14ac:dyDescent="0.3"/>
    <row r="386" s="5" customFormat="1" x14ac:dyDescent="0.3"/>
    <row r="387" s="5" customFormat="1" x14ac:dyDescent="0.3"/>
    <row r="388" s="5" customFormat="1" x14ac:dyDescent="0.3"/>
    <row r="389" s="5" customFormat="1" x14ac:dyDescent="0.3"/>
    <row r="390" s="5" customFormat="1" x14ac:dyDescent="0.3"/>
    <row r="391" s="5" customFormat="1" x14ac:dyDescent="0.3"/>
    <row r="392" s="5" customFormat="1" x14ac:dyDescent="0.3"/>
    <row r="393" s="5" customFormat="1" x14ac:dyDescent="0.3"/>
    <row r="394" s="5" customFormat="1" x14ac:dyDescent="0.3"/>
    <row r="395" s="5" customFormat="1" x14ac:dyDescent="0.3"/>
    <row r="396" s="5" customFormat="1" x14ac:dyDescent="0.3"/>
    <row r="397" s="5" customFormat="1" x14ac:dyDescent="0.3"/>
    <row r="398" s="5" customFormat="1" x14ac:dyDescent="0.3"/>
    <row r="399" s="5" customFormat="1" x14ac:dyDescent="0.3"/>
    <row r="400" s="5" customFormat="1" x14ac:dyDescent="0.3"/>
    <row r="401" s="5" customFormat="1" x14ac:dyDescent="0.3"/>
    <row r="402" s="5" customFormat="1" x14ac:dyDescent="0.3"/>
    <row r="403" s="5" customFormat="1" x14ac:dyDescent="0.3"/>
    <row r="404" s="5" customFormat="1" x14ac:dyDescent="0.3"/>
    <row r="405" s="5" customFormat="1" x14ac:dyDescent="0.3"/>
    <row r="406" s="5" customFormat="1" x14ac:dyDescent="0.3"/>
    <row r="407" s="5" customFormat="1" x14ac:dyDescent="0.3"/>
    <row r="408" s="5" customFormat="1" x14ac:dyDescent="0.3"/>
    <row r="409" s="5" customFormat="1" x14ac:dyDescent="0.3"/>
    <row r="410" s="5" customFormat="1" x14ac:dyDescent="0.3"/>
    <row r="411" s="5" customFormat="1" x14ac:dyDescent="0.3"/>
    <row r="412" s="5" customFormat="1" x14ac:dyDescent="0.3"/>
    <row r="413" s="5" customFormat="1" x14ac:dyDescent="0.3"/>
    <row r="414" s="5" customFormat="1" x14ac:dyDescent="0.3"/>
    <row r="415" s="5" customFormat="1" x14ac:dyDescent="0.3"/>
    <row r="416" s="5" customFormat="1" x14ac:dyDescent="0.3"/>
    <row r="417" s="5" customFormat="1" x14ac:dyDescent="0.3"/>
    <row r="418" s="5" customFormat="1" x14ac:dyDescent="0.3"/>
    <row r="419" s="5" customFormat="1" x14ac:dyDescent="0.3"/>
    <row r="420" s="5" customFormat="1" x14ac:dyDescent="0.3"/>
    <row r="421" s="5" customFormat="1" x14ac:dyDescent="0.3"/>
    <row r="422" s="5" customFormat="1" x14ac:dyDescent="0.3"/>
    <row r="423" s="5" customFormat="1" x14ac:dyDescent="0.3"/>
    <row r="424" s="5" customFormat="1" x14ac:dyDescent="0.3"/>
    <row r="425" s="5" customFormat="1" x14ac:dyDescent="0.3"/>
    <row r="426" s="5" customFormat="1" x14ac:dyDescent="0.3"/>
    <row r="427" s="5" customFormat="1" x14ac:dyDescent="0.3"/>
    <row r="428" s="5" customFormat="1" x14ac:dyDescent="0.3"/>
    <row r="429" s="5" customFormat="1" x14ac:dyDescent="0.3"/>
    <row r="430" s="5" customFormat="1" x14ac:dyDescent="0.3"/>
    <row r="431" s="5" customFormat="1" x14ac:dyDescent="0.3"/>
    <row r="432" s="5" customFormat="1" x14ac:dyDescent="0.3"/>
    <row r="433" s="5" customFormat="1" x14ac:dyDescent="0.3"/>
    <row r="434" s="5" customFormat="1" x14ac:dyDescent="0.3"/>
    <row r="435" s="5" customFormat="1" x14ac:dyDescent="0.3"/>
    <row r="436" s="5" customFormat="1" x14ac:dyDescent="0.3"/>
    <row r="437" s="5" customFormat="1" x14ac:dyDescent="0.3"/>
    <row r="438" s="5" customFormat="1" x14ac:dyDescent="0.3"/>
    <row r="439" s="5" customFormat="1" x14ac:dyDescent="0.3"/>
    <row r="440" s="5" customFormat="1" x14ac:dyDescent="0.3"/>
    <row r="441" s="5" customFormat="1" x14ac:dyDescent="0.3"/>
    <row r="442" s="5" customFormat="1" x14ac:dyDescent="0.3"/>
    <row r="443" s="5" customFormat="1" x14ac:dyDescent="0.3"/>
    <row r="444" s="5" customFormat="1" x14ac:dyDescent="0.3"/>
    <row r="445" s="5" customFormat="1" x14ac:dyDescent="0.3"/>
    <row r="446" s="5" customFormat="1" x14ac:dyDescent="0.3"/>
    <row r="447" s="5" customFormat="1" x14ac:dyDescent="0.3"/>
    <row r="448" s="5" customFormat="1" x14ac:dyDescent="0.3"/>
    <row r="449" s="5" customFormat="1" x14ac:dyDescent="0.3"/>
    <row r="450" s="5" customFormat="1" x14ac:dyDescent="0.3"/>
    <row r="451" s="5" customFormat="1" x14ac:dyDescent="0.3"/>
    <row r="452" s="5" customFormat="1" x14ac:dyDescent="0.3"/>
    <row r="453" s="5" customFormat="1" x14ac:dyDescent="0.3"/>
    <row r="454" s="5" customFormat="1" x14ac:dyDescent="0.3"/>
    <row r="455" s="5" customFormat="1" x14ac:dyDescent="0.3"/>
    <row r="456" s="5" customFormat="1" x14ac:dyDescent="0.3"/>
    <row r="457" s="5" customFormat="1" x14ac:dyDescent="0.3"/>
    <row r="458" s="5" customFormat="1" x14ac:dyDescent="0.3"/>
    <row r="459" s="5" customFormat="1" x14ac:dyDescent="0.3"/>
    <row r="460" s="5" customFormat="1" x14ac:dyDescent="0.3"/>
    <row r="461" s="5" customFormat="1" x14ac:dyDescent="0.3"/>
    <row r="462" s="5" customFormat="1" x14ac:dyDescent="0.3"/>
    <row r="463" s="5" customFormat="1" x14ac:dyDescent="0.3"/>
    <row r="464" s="5" customFormat="1" x14ac:dyDescent="0.3"/>
    <row r="465" s="5" customFormat="1" x14ac:dyDescent="0.3"/>
    <row r="466" s="5" customFormat="1" x14ac:dyDescent="0.3"/>
    <row r="467" s="5" customFormat="1" x14ac:dyDescent="0.3"/>
    <row r="468" s="5" customFormat="1" x14ac:dyDescent="0.3"/>
    <row r="469" s="5" customFormat="1" x14ac:dyDescent="0.3"/>
    <row r="470" s="5" customFormat="1" x14ac:dyDescent="0.3"/>
    <row r="471" s="5" customFormat="1" x14ac:dyDescent="0.3"/>
    <row r="472" s="5" customFormat="1" x14ac:dyDescent="0.3"/>
    <row r="473" s="5" customFormat="1" x14ac:dyDescent="0.3"/>
    <row r="474" s="5" customFormat="1" x14ac:dyDescent="0.3"/>
    <row r="475" s="5" customFormat="1" x14ac:dyDescent="0.3"/>
    <row r="476" s="5" customFormat="1" x14ac:dyDescent="0.3"/>
    <row r="477" s="5" customFormat="1" x14ac:dyDescent="0.3"/>
    <row r="478" s="5" customFormat="1" x14ac:dyDescent="0.3"/>
    <row r="479" s="5" customFormat="1" x14ac:dyDescent="0.3"/>
    <row r="480" s="5" customFormat="1" x14ac:dyDescent="0.3"/>
    <row r="481" s="5" customFormat="1" x14ac:dyDescent="0.3"/>
    <row r="482" s="5" customFormat="1" x14ac:dyDescent="0.3"/>
    <row r="483" s="5" customFormat="1" x14ac:dyDescent="0.3"/>
    <row r="484" s="5" customFormat="1" x14ac:dyDescent="0.3"/>
    <row r="485" s="5" customFormat="1" x14ac:dyDescent="0.3"/>
    <row r="486" s="5" customFormat="1" x14ac:dyDescent="0.3"/>
    <row r="487" s="5" customFormat="1" x14ac:dyDescent="0.3"/>
    <row r="488" s="5" customFormat="1" x14ac:dyDescent="0.3"/>
    <row r="489" s="5" customFormat="1" x14ac:dyDescent="0.3"/>
    <row r="490" s="5" customFormat="1" x14ac:dyDescent="0.3"/>
    <row r="491" s="5" customFormat="1" x14ac:dyDescent="0.3"/>
    <row r="492" s="5" customFormat="1" x14ac:dyDescent="0.3"/>
    <row r="493" s="5" customFormat="1" x14ac:dyDescent="0.3"/>
    <row r="494" s="5" customFormat="1" x14ac:dyDescent="0.3"/>
    <row r="495" s="5" customFormat="1" x14ac:dyDescent="0.3"/>
    <row r="496" s="5" customFormat="1" x14ac:dyDescent="0.3"/>
    <row r="497" s="5" customFormat="1" x14ac:dyDescent="0.3"/>
    <row r="498" s="5" customFormat="1" x14ac:dyDescent="0.3"/>
    <row r="499" s="5" customFormat="1" x14ac:dyDescent="0.3"/>
    <row r="500" s="5" customFormat="1" x14ac:dyDescent="0.3"/>
    <row r="501" s="5" customFormat="1" x14ac:dyDescent="0.3"/>
    <row r="502" s="5" customFormat="1" x14ac:dyDescent="0.3"/>
    <row r="503" s="5" customFormat="1" x14ac:dyDescent="0.3"/>
    <row r="504" s="5" customFormat="1" x14ac:dyDescent="0.3"/>
    <row r="505" s="5" customFormat="1" x14ac:dyDescent="0.3"/>
    <row r="506" s="5" customFormat="1" x14ac:dyDescent="0.3"/>
    <row r="507" s="5" customFormat="1" x14ac:dyDescent="0.3"/>
    <row r="508" s="5" customFormat="1" x14ac:dyDescent="0.3"/>
    <row r="509" s="5" customFormat="1" x14ac:dyDescent="0.3"/>
    <row r="510" s="5" customFormat="1" x14ac:dyDescent="0.3"/>
    <row r="511" s="5" customFormat="1" x14ac:dyDescent="0.3"/>
    <row r="512" s="5" customFormat="1" x14ac:dyDescent="0.3"/>
    <row r="513" s="5" customFormat="1" x14ac:dyDescent="0.3"/>
    <row r="514" s="5" customFormat="1" x14ac:dyDescent="0.3"/>
    <row r="515" s="5" customFormat="1" x14ac:dyDescent="0.3"/>
    <row r="516" s="5" customFormat="1" x14ac:dyDescent="0.3"/>
    <row r="517" s="5" customFormat="1" x14ac:dyDescent="0.3"/>
    <row r="518" s="5" customFormat="1" x14ac:dyDescent="0.3"/>
    <row r="519" s="5" customFormat="1" x14ac:dyDescent="0.3"/>
    <row r="520" s="5" customFormat="1" x14ac:dyDescent="0.3"/>
    <row r="521" s="5" customFormat="1" x14ac:dyDescent="0.3"/>
    <row r="522" s="5" customFormat="1" x14ac:dyDescent="0.3"/>
    <row r="523" s="5" customFormat="1" x14ac:dyDescent="0.3"/>
    <row r="524" s="5" customFormat="1" x14ac:dyDescent="0.3"/>
    <row r="525" s="5" customFormat="1" x14ac:dyDescent="0.3"/>
    <row r="526" s="5" customFormat="1" x14ac:dyDescent="0.3"/>
    <row r="527" s="5" customFormat="1" x14ac:dyDescent="0.3"/>
    <row r="528" s="5" customFormat="1" x14ac:dyDescent="0.3"/>
    <row r="529" s="5" customFormat="1" x14ac:dyDescent="0.3"/>
    <row r="530" s="5" customFormat="1" x14ac:dyDescent="0.3"/>
    <row r="531" s="5" customFormat="1" x14ac:dyDescent="0.3"/>
    <row r="532" s="5" customFormat="1" x14ac:dyDescent="0.3"/>
    <row r="533" s="5" customFormat="1" x14ac:dyDescent="0.3"/>
    <row r="534" s="5" customFormat="1" x14ac:dyDescent="0.3"/>
    <row r="535" s="5" customFormat="1" x14ac:dyDescent="0.3"/>
    <row r="536" s="5" customFormat="1" x14ac:dyDescent="0.3"/>
    <row r="537" s="5" customFormat="1" x14ac:dyDescent="0.3"/>
    <row r="538" s="5" customFormat="1" x14ac:dyDescent="0.3"/>
    <row r="539" s="5" customFormat="1" x14ac:dyDescent="0.3"/>
    <row r="540" s="5" customFormat="1" x14ac:dyDescent="0.3"/>
    <row r="541" s="5" customFormat="1" x14ac:dyDescent="0.3"/>
    <row r="542" s="5" customFormat="1" x14ac:dyDescent="0.3"/>
    <row r="543" s="5" customFormat="1" x14ac:dyDescent="0.3"/>
    <row r="544" s="5" customFormat="1" x14ac:dyDescent="0.3"/>
    <row r="545" s="5" customFormat="1" x14ac:dyDescent="0.3"/>
    <row r="546" s="5" customFormat="1" x14ac:dyDescent="0.3"/>
    <row r="547" s="5" customFormat="1" x14ac:dyDescent="0.3"/>
    <row r="548" s="5" customFormat="1" x14ac:dyDescent="0.3"/>
    <row r="549" s="5" customFormat="1" x14ac:dyDescent="0.3"/>
    <row r="550" s="5" customFormat="1" x14ac:dyDescent="0.3"/>
    <row r="551" s="5" customFormat="1" x14ac:dyDescent="0.3"/>
    <row r="552" s="5" customFormat="1" x14ac:dyDescent="0.3"/>
    <row r="553" s="5" customFormat="1" x14ac:dyDescent="0.3"/>
    <row r="554" s="5" customFormat="1" x14ac:dyDescent="0.3"/>
    <row r="555" s="5" customFormat="1" x14ac:dyDescent="0.3"/>
    <row r="556" s="5" customFormat="1" x14ac:dyDescent="0.3"/>
    <row r="557" s="5" customFormat="1" x14ac:dyDescent="0.3"/>
    <row r="558" s="5" customFormat="1" x14ac:dyDescent="0.3"/>
    <row r="559" s="5" customFormat="1" x14ac:dyDescent="0.3"/>
    <row r="560" s="5" customFormat="1" x14ac:dyDescent="0.3"/>
    <row r="561" s="5" customFormat="1" x14ac:dyDescent="0.3"/>
    <row r="562" s="5" customFormat="1" x14ac:dyDescent="0.3"/>
    <row r="563" s="5" customFormat="1" x14ac:dyDescent="0.3"/>
    <row r="564" s="5" customFormat="1" x14ac:dyDescent="0.3"/>
    <row r="565" s="5" customFormat="1" x14ac:dyDescent="0.3"/>
    <row r="566" s="5" customFormat="1" x14ac:dyDescent="0.3"/>
    <row r="567" s="5" customFormat="1" x14ac:dyDescent="0.3"/>
    <row r="568" s="5" customFormat="1" x14ac:dyDescent="0.3"/>
    <row r="569" s="5" customFormat="1" x14ac:dyDescent="0.3"/>
    <row r="570" s="5" customFormat="1" x14ac:dyDescent="0.3"/>
    <row r="571" s="5" customFormat="1" x14ac:dyDescent="0.3"/>
    <row r="572" s="5" customFormat="1" x14ac:dyDescent="0.3"/>
    <row r="573" s="5" customFormat="1" x14ac:dyDescent="0.3"/>
    <row r="574" s="5" customFormat="1" x14ac:dyDescent="0.3"/>
    <row r="575" s="5" customFormat="1" x14ac:dyDescent="0.3"/>
    <row r="576" s="5" customFormat="1" x14ac:dyDescent="0.3"/>
    <row r="577" s="5" customFormat="1" x14ac:dyDescent="0.3"/>
    <row r="578" s="5" customFormat="1" x14ac:dyDescent="0.3"/>
    <row r="579" s="5" customFormat="1" x14ac:dyDescent="0.3"/>
    <row r="580" s="5" customFormat="1" x14ac:dyDescent="0.3"/>
    <row r="581" s="5" customFormat="1" x14ac:dyDescent="0.3"/>
    <row r="582" s="5" customFormat="1" x14ac:dyDescent="0.3"/>
    <row r="583" s="5" customFormat="1" x14ac:dyDescent="0.3"/>
    <row r="584" s="5" customFormat="1" x14ac:dyDescent="0.3"/>
    <row r="585" s="5" customFormat="1" x14ac:dyDescent="0.3"/>
    <row r="586" s="5" customFormat="1" x14ac:dyDescent="0.3"/>
    <row r="587" s="5" customFormat="1" x14ac:dyDescent="0.3"/>
    <row r="588" s="5" customFormat="1" x14ac:dyDescent="0.3"/>
    <row r="589" s="5" customFormat="1" x14ac:dyDescent="0.3"/>
    <row r="590" s="5" customFormat="1" x14ac:dyDescent="0.3"/>
    <row r="591" s="5" customFormat="1" x14ac:dyDescent="0.3"/>
    <row r="592" s="5" customFormat="1" x14ac:dyDescent="0.3"/>
    <row r="593" s="5" customFormat="1" x14ac:dyDescent="0.3"/>
    <row r="594" s="5" customFormat="1" x14ac:dyDescent="0.3"/>
    <row r="595" s="5" customFormat="1" x14ac:dyDescent="0.3"/>
    <row r="596" s="5" customFormat="1" x14ac:dyDescent="0.3"/>
  </sheetData>
  <mergeCells count="10">
    <mergeCell ref="D3:F3"/>
    <mergeCell ref="G3:I3"/>
    <mergeCell ref="J3:L3"/>
    <mergeCell ref="M3:O3"/>
    <mergeCell ref="P3:R3"/>
    <mergeCell ref="D4:F4"/>
    <mergeCell ref="G4:I4"/>
    <mergeCell ref="J4:L4"/>
    <mergeCell ref="M4:O4"/>
    <mergeCell ref="P4:R4"/>
  </mergeCells>
  <conditionalFormatting sqref="F82:F84">
    <cfRule type="containsText" dxfId="7" priority="7" operator="containsText" text="ERRORE">
      <formula>NOT(ISERROR(SEARCH("ERRORE",F82)))</formula>
    </cfRule>
  </conditionalFormatting>
  <conditionalFormatting sqref="F112:F115">
    <cfRule type="containsText" dxfId="6" priority="3" operator="containsText" text="ERRORE">
      <formula>NOT(ISERROR(SEARCH("ERRORE",F112)))</formula>
    </cfRule>
  </conditionalFormatting>
  <conditionalFormatting sqref="F121:F124">
    <cfRule type="containsText" dxfId="5" priority="1" operator="containsText" text="ERRORE">
      <formula>NOT(ISERROR(SEARCH("ERRORE",F121)))</formula>
    </cfRule>
  </conditionalFormatting>
  <conditionalFormatting sqref="F129">
    <cfRule type="containsText" dxfId="4" priority="4" operator="containsText" text="ERRORE">
      <formula>NOT(ISERROR(SEARCH("ERRORE",F129)))</formula>
    </cfRule>
  </conditionalFormatting>
  <conditionalFormatting sqref="I82:I84 L82:L84 O82:O84">
    <cfRule type="containsText" dxfId="3" priority="6" operator="containsText" text="ERRORE">
      <formula>NOT(ISERROR(SEARCH("ERRORE",I82)))</formula>
    </cfRule>
  </conditionalFormatting>
  <conditionalFormatting sqref="L98:L101 F98:F107 I98:I107 O98:O107 L103:L107 M107:N107 M108:O108 N109:O109 M110:O110">
    <cfRule type="containsText" dxfId="2" priority="8" operator="containsText" text="ERRORE">
      <formula>NOT(ISERROR(SEARCH("ERRORE",F98)))</formula>
    </cfRule>
  </conditionalFormatting>
  <conditionalFormatting sqref="N114:O114">
    <cfRule type="containsText" dxfId="1" priority="5" operator="containsText" text="ERRORE">
      <formula>NOT(ISERROR(SEARCH("ERRORE",N114)))</formula>
    </cfRule>
  </conditionalFormatting>
  <conditionalFormatting sqref="N118:O118">
    <cfRule type="containsText" dxfId="0" priority="2" operator="containsText" text="ERRORE">
      <formula>NOT(ISERROR(SEARCH("ERRORE",N118)))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AVT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Germana Alberici</dc:creator>
  <cp:lastModifiedBy>Germana Alberici</cp:lastModifiedBy>
  <dcterms:created xsi:type="dcterms:W3CDTF">2026-07-20T12:55:43Z</dcterms:created>
  <dcterms:modified xsi:type="dcterms:W3CDTF">2026-07-20T12:56:33Z</dcterms:modified>
</cp:coreProperties>
</file>