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ffici\EDILIZIA\02_REGOLAMENTO ONERI E SANZIONI_CASTELLINA IN CHIANTI\"/>
    </mc:Choice>
  </mc:AlternateContent>
  <bookViews>
    <workbookView xWindow="0" yWindow="0" windowWidth="28800" windowHeight="12330" activeTab="1"/>
  </bookViews>
  <sheets>
    <sheet name="Tariffe" sheetId="2" r:id="rId1"/>
    <sheet name="Oneri di Urbanizzazione" sheetId="3" r:id="rId2"/>
    <sheet name="CC residenziale" sheetId="4" r:id="rId3"/>
    <sheet name="CC tur.comm.dir." sheetId="5" r:id="rId4"/>
  </sheets>
  <definedNames>
    <definedName name="_xlnm.Print_Area" localSheetId="2">'CC residenziale'!$A$1:$K$247</definedName>
    <definedName name="_xlnm.Print_Area" localSheetId="3">'CC tur.comm.dir.'!$A$1:$G$132</definedName>
    <definedName name="_xlnm.Print_Area" localSheetId="1">'Oneri di Urbanizzazione'!$A$1:$H$45</definedName>
    <definedName name="ARTIGIANALE_INDUSTRIALE">Tariffe!$B$10:$B$16</definedName>
    <definedName name="ARTIGINALE_INDUSTRIALE_SETTORI_SPECIFICI_ISTAT">Tariffe!$B$17:$B$23</definedName>
    <definedName name="CENTRI_COMMERCIALI_ALL_INGROSSO">Tariffe!$B$31:$B$37</definedName>
    <definedName name="COMMERCIALE_DIREZIONALE_TURISTICO">Tariffe!$B$24:$B$30</definedName>
    <definedName name="RESIDENZIALE">Tariffe!$B$3:$B$9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C19" i="3"/>
  <c r="J88" i="4" l="1"/>
  <c r="J87" i="4"/>
  <c r="J86" i="4"/>
  <c r="J85" i="4"/>
  <c r="J89" i="4" l="1"/>
  <c r="J63" i="4"/>
  <c r="F77" i="5" l="1"/>
  <c r="F78" i="5" s="1"/>
  <c r="F16" i="5"/>
  <c r="F76" i="5"/>
  <c r="F80" i="5" l="1"/>
  <c r="F27" i="3"/>
  <c r="F26" i="3"/>
  <c r="C26" i="3"/>
  <c r="F17" i="5" l="1"/>
  <c r="F15" i="5"/>
  <c r="F19" i="5" l="1"/>
  <c r="F83" i="5" s="1"/>
  <c r="E9" i="3" l="1"/>
  <c r="E10" i="3"/>
  <c r="E11" i="3"/>
  <c r="L85" i="4"/>
  <c r="L86" i="4"/>
  <c r="L87" i="4"/>
  <c r="L88" i="4"/>
  <c r="M88" i="4"/>
  <c r="K88" i="4"/>
  <c r="M87" i="4"/>
  <c r="K87" i="4"/>
  <c r="M86" i="4"/>
  <c r="K86" i="4"/>
  <c r="M85" i="4"/>
  <c r="K85" i="4"/>
  <c r="J69" i="4"/>
  <c r="J73" i="4" s="1"/>
  <c r="G63" i="4"/>
  <c r="E53" i="4"/>
  <c r="E54" i="4" s="1"/>
  <c r="G36" i="4"/>
  <c r="I36" i="4" s="1"/>
  <c r="G35" i="4"/>
  <c r="I35" i="4" s="1"/>
  <c r="G34" i="4"/>
  <c r="I34" i="4" s="1"/>
  <c r="G33" i="4"/>
  <c r="I33" i="4" s="1"/>
  <c r="G32" i="4"/>
  <c r="I32" i="4" s="1"/>
  <c r="G31" i="4"/>
  <c r="D25" i="4"/>
  <c r="E44" i="4" s="1"/>
  <c r="E45" i="4" s="1"/>
  <c r="D15" i="4"/>
  <c r="F11" i="4" s="1"/>
  <c r="H11" i="4" s="1"/>
  <c r="J92" i="4" l="1"/>
  <c r="I63" i="4"/>
  <c r="I37" i="4"/>
  <c r="F13" i="4"/>
  <c r="H13" i="4" s="1"/>
  <c r="D26" i="4"/>
  <c r="F10" i="4"/>
  <c r="H10" i="4" s="1"/>
  <c r="F12" i="4"/>
  <c r="H12" i="4" s="1"/>
  <c r="F14" i="4"/>
  <c r="H14" i="4" s="1"/>
  <c r="H63" i="4"/>
  <c r="E43" i="4"/>
  <c r="E46" i="4" s="1"/>
  <c r="I15" i="4" l="1"/>
  <c r="G21" i="4"/>
  <c r="I21" i="4" s="1"/>
  <c r="G20" i="4"/>
  <c r="I20" i="4" s="1"/>
  <c r="G23" i="4"/>
  <c r="I23" i="4" s="1"/>
  <c r="G22" i="4"/>
  <c r="I22" i="4" s="1"/>
  <c r="I24" i="4" l="1"/>
  <c r="I39" i="4" s="1"/>
  <c r="I53" i="4" l="1"/>
  <c r="I44" i="4"/>
  <c r="I43" i="4"/>
  <c r="I50" i="4"/>
  <c r="I48" i="4"/>
  <c r="I47" i="4"/>
  <c r="I51" i="4"/>
  <c r="I49" i="4"/>
  <c r="I46" i="4"/>
  <c r="I52" i="4"/>
  <c r="I45" i="4"/>
  <c r="J54" i="4" l="1"/>
  <c r="J57" i="4" s="1"/>
  <c r="J58" i="4" s="1"/>
  <c r="J72" i="4" s="1"/>
  <c r="J74" i="4" s="1"/>
  <c r="J76" i="4" s="1"/>
  <c r="J91" i="4" s="1"/>
  <c r="J93" i="4" s="1"/>
  <c r="J95" i="4" s="1"/>
  <c r="C13" i="3" l="1"/>
  <c r="E8" i="3"/>
  <c r="E13" i="3" s="1"/>
  <c r="F33" i="3"/>
  <c r="F32" i="3"/>
  <c r="C32" i="3"/>
  <c r="F30" i="3"/>
  <c r="F29" i="3"/>
  <c r="C29" i="3"/>
  <c r="F23" i="3"/>
  <c r="F22" i="3"/>
  <c r="C22" i="3"/>
  <c r="D26" i="3" l="1"/>
  <c r="G26" i="3" s="1"/>
  <c r="D27" i="3"/>
  <c r="G27" i="3" s="1"/>
  <c r="D19" i="3"/>
  <c r="D20" i="3"/>
  <c r="D23" i="3"/>
  <c r="G23" i="3" s="1"/>
  <c r="D22" i="3"/>
  <c r="G22" i="3" s="1"/>
  <c r="D33" i="3"/>
  <c r="G33" i="3" s="1"/>
  <c r="D32" i="3"/>
  <c r="G32" i="3" s="1"/>
  <c r="D30" i="3"/>
  <c r="G30" i="3" s="1"/>
  <c r="D29" i="3"/>
  <c r="G29" i="3" s="1"/>
  <c r="F20" i="3"/>
  <c r="G20" i="3" l="1"/>
  <c r="G19" i="3"/>
  <c r="G35" i="3" l="1"/>
</calcChain>
</file>

<file path=xl/sharedStrings.xml><?xml version="1.0" encoding="utf-8"?>
<sst xmlns="http://schemas.openxmlformats.org/spreadsheetml/2006/main" count="355" uniqueCount="225">
  <si>
    <t>costo unitario</t>
  </si>
  <si>
    <t>importo da versare</t>
  </si>
  <si>
    <t>TOTALE</t>
  </si>
  <si>
    <t>U.P</t>
  </si>
  <si>
    <t>U.S.</t>
  </si>
  <si>
    <t>ARTIGIANALE INDUSTRIALE (MQ)</t>
  </si>
  <si>
    <t>RESIDENZIALE (MC)</t>
  </si>
  <si>
    <t>COMMERCIALE DIREZIONALE TURISTICO (MC)</t>
  </si>
  <si>
    <t>CENTRI COMMERCIALI ALL'INGROSSO (MQ)</t>
  </si>
  <si>
    <t>Tipologia</t>
  </si>
  <si>
    <t>Descrizione</t>
  </si>
  <si>
    <t>u.m.</t>
  </si>
  <si>
    <t>Mc</t>
  </si>
  <si>
    <t>Mq</t>
  </si>
  <si>
    <t>Urb. Primaria</t>
  </si>
  <si>
    <t>Urb. Secondaria</t>
  </si>
  <si>
    <t>____________</t>
  </si>
  <si>
    <t>€./mc - €./mq</t>
  </si>
  <si>
    <t>€.</t>
  </si>
  <si>
    <t>Categorie d'intervento</t>
  </si>
  <si>
    <t>DETERMINAZIONE ONERI DI URBANIZZAZIONE</t>
  </si>
  <si>
    <t>OGGETTO:</t>
  </si>
  <si>
    <t>TOTALE  ONERI DI URBANIZZAZIONE</t>
  </si>
  <si>
    <t>Firma del Tecnico __________________________________________</t>
  </si>
  <si>
    <t>RIEPILOGO DIMENSIONALE</t>
  </si>
  <si>
    <t>SUL</t>
  </si>
  <si>
    <t>VOLUME</t>
  </si>
  <si>
    <t>Altezza (h)</t>
  </si>
  <si>
    <t>piano terra (esempio)</t>
  </si>
  <si>
    <t>piano primo (esempio)</t>
  </si>
  <si>
    <t>da compilare</t>
  </si>
  <si>
    <t>calcolo Automatico</t>
  </si>
  <si>
    <t>scelta menù a tendina</t>
  </si>
  <si>
    <t>DETERMINAZIONE DEL COSTO DI COSTRUZIONE</t>
  </si>
  <si>
    <t>PARAMETRI INDIVIDUATI SULLA BASE DEL DM 10 MAGGIO 1977:</t>
  </si>
  <si>
    <t>Tabella 1 - INCREMENTO SUPERFICIE UTILE ABITABILE (art.5)</t>
  </si>
  <si>
    <r>
      <t>Classi superficie (m</t>
    </r>
    <r>
      <rPr>
        <i/>
        <vertAlign val="superscript"/>
        <sz val="10"/>
        <color rgb="FF000000"/>
        <rFont val="Arial Narrow"/>
        <family val="2"/>
        <charset val="1"/>
      </rPr>
      <t>2</t>
    </r>
    <r>
      <rPr>
        <i/>
        <sz val="10"/>
        <color rgb="FF000000"/>
        <rFont val="Arial Narrow"/>
        <family val="2"/>
        <charset val="1"/>
      </rPr>
      <t>)</t>
    </r>
  </si>
  <si>
    <t>alloggi (n.)</t>
  </si>
  <si>
    <r>
      <t>Su (m</t>
    </r>
    <r>
      <rPr>
        <i/>
        <vertAlign val="superscript"/>
        <sz val="10"/>
        <color rgb="FF000000"/>
        <rFont val="Arial Narrow"/>
        <family val="2"/>
        <charset val="1"/>
      </rPr>
      <t>2</t>
    </r>
    <r>
      <rPr>
        <i/>
        <sz val="10"/>
        <color rgb="FF000000"/>
        <rFont val="Arial Narrow"/>
        <family val="2"/>
        <charset val="1"/>
      </rPr>
      <t>)</t>
    </r>
  </si>
  <si>
    <t>Su/Su tot</t>
  </si>
  <si>
    <t>Increm. %</t>
  </si>
  <si>
    <t>% Increm.per classe di superficie</t>
  </si>
  <si>
    <t>(1)</t>
  </si>
  <si>
    <t>(2)</t>
  </si>
  <si>
    <t>(3)</t>
  </si>
  <si>
    <t>(4)=(3): Su tot</t>
  </si>
  <si>
    <t>(5)</t>
  </si>
  <si>
    <t>(6)=(4)x(5)</t>
  </si>
  <si>
    <t>≤ 95</t>
  </si>
  <si>
    <t>&gt; 95 ≤ 110</t>
  </si>
  <si>
    <t>&gt; 110 ≤ 130</t>
  </si>
  <si>
    <t>&gt; 130 ≤ 160</t>
  </si>
  <si>
    <t>&gt;160</t>
  </si>
  <si>
    <t>Su tot</t>
  </si>
  <si>
    <t>SOMMA</t>
  </si>
  <si>
    <t>i1=</t>
  </si>
  <si>
    <t>Tabella 2 - SERVIZI ACCESSORI RESIDENZIALI (art.2)</t>
  </si>
  <si>
    <t>Tabella 3 - INCREMENTO SERVIZI ACCESSORI RESIDENZIALI (art.5)</t>
  </si>
  <si>
    <r>
      <t>Accessori (m</t>
    </r>
    <r>
      <rPr>
        <i/>
        <vertAlign val="superscript"/>
        <sz val="10"/>
        <color rgb="FF000000"/>
        <rFont val="Arial Narrow"/>
        <family val="2"/>
        <charset val="1"/>
      </rPr>
      <t>2</t>
    </r>
    <r>
      <rPr>
        <i/>
        <sz val="10"/>
        <color rgb="FF000000"/>
        <rFont val="Arial Narrow"/>
        <family val="2"/>
        <charset val="1"/>
      </rPr>
      <t>)</t>
    </r>
  </si>
  <si>
    <t>Snr</t>
  </si>
  <si>
    <t>Se il valore Snr/Su x100 è</t>
  </si>
  <si>
    <r>
      <t>Ipotesi che ricorre (</t>
    </r>
    <r>
      <rPr>
        <b/>
        <i/>
        <sz val="10"/>
        <color rgb="FF000000"/>
        <rFont val="Arial Narrow"/>
        <family val="2"/>
        <charset val="1"/>
      </rPr>
      <t>x</t>
    </r>
    <r>
      <rPr>
        <i/>
        <sz val="10"/>
        <color rgb="FF000000"/>
        <rFont val="Arial Narrow"/>
        <family val="2"/>
        <charset val="1"/>
      </rPr>
      <t>)</t>
    </r>
  </si>
  <si>
    <t>(7)</t>
  </si>
  <si>
    <t>(8)</t>
  </si>
  <si>
    <t>(9)</t>
  </si>
  <si>
    <t>(10)</t>
  </si>
  <si>
    <t>(11)</t>
  </si>
  <si>
    <t>cantine, soffitte, lavatoi</t>
  </si>
  <si>
    <t>≤ 50</t>
  </si>
  <si>
    <t>locali termici e simili</t>
  </si>
  <si>
    <t>&gt; 50 ≤ 75</t>
  </si>
  <si>
    <t>autorimesse</t>
  </si>
  <si>
    <t>&gt; 75 ≤ 100</t>
  </si>
  <si>
    <t>androni e porticati liberi</t>
  </si>
  <si>
    <t>&gt;100</t>
  </si>
  <si>
    <t>logge e balconi</t>
  </si>
  <si>
    <t>SI VERIFICA L'IPOTESI</t>
  </si>
  <si>
    <t>i2=</t>
  </si>
  <si>
    <t>Snr tot</t>
  </si>
  <si>
    <t>Snr/Su x100</t>
  </si>
  <si>
    <t>Tabella 4 - INCREMENTO PER ALTRE PARTICOLARI CARATTERISTICHE (art.7)</t>
  </si>
  <si>
    <t>Prospetto delle caratteristiche da valutar per la tabella 4</t>
  </si>
  <si>
    <t>Caratteristiche ricorrenti (n.)</t>
  </si>
  <si>
    <t>spuntare (x) le ipotesi che si verificano:</t>
  </si>
  <si>
    <t>(12)</t>
  </si>
  <si>
    <t>(13)</t>
  </si>
  <si>
    <t>(14)</t>
  </si>
  <si>
    <t>più di ascensore per scala</t>
  </si>
  <si>
    <t>scala di servizio non prescritta</t>
  </si>
  <si>
    <t>altezze interne &gt; di cm. 270</t>
  </si>
  <si>
    <t>piscina per meno di 15 unità</t>
  </si>
  <si>
    <t>alloggio custode per &lt; 15 unità</t>
  </si>
  <si>
    <t>i3=</t>
  </si>
  <si>
    <t>(i1+i2+i3)=</t>
  </si>
  <si>
    <t>i</t>
  </si>
  <si>
    <t>Tabella 5 - SUPERFICIE COMPLESSIVA (art.2)</t>
  </si>
  <si>
    <t>CLASSI DI EDIFICI E RELATIVE MAGGIORAZIONI</t>
  </si>
  <si>
    <t>(18)</t>
  </si>
  <si>
    <t>(17)</t>
  </si>
  <si>
    <t>(19)</t>
  </si>
  <si>
    <r>
      <t>TOT INCR.= I</t>
    </r>
    <r>
      <rPr>
        <i/>
        <vertAlign val="subscript"/>
        <sz val="10"/>
        <color rgb="FF000000"/>
        <rFont val="Arial Narrow"/>
        <family val="2"/>
      </rPr>
      <t>1</t>
    </r>
    <r>
      <rPr>
        <i/>
        <sz val="10"/>
        <color rgb="FF000000"/>
        <rFont val="Arial Narrow"/>
        <family val="2"/>
      </rPr>
      <t>+I</t>
    </r>
    <r>
      <rPr>
        <i/>
        <vertAlign val="subscript"/>
        <sz val="10"/>
        <color rgb="FF000000"/>
        <rFont val="Arial Narrow"/>
        <family val="2"/>
      </rPr>
      <t>2</t>
    </r>
    <r>
      <rPr>
        <i/>
        <sz val="10"/>
        <color rgb="FF000000"/>
        <rFont val="Arial Narrow"/>
        <family val="2"/>
      </rPr>
      <t>+I</t>
    </r>
    <r>
      <rPr>
        <i/>
        <vertAlign val="subscript"/>
        <sz val="10"/>
        <color rgb="FF000000"/>
        <rFont val="Arial Narrow"/>
        <family val="2"/>
      </rPr>
      <t>3</t>
    </r>
  </si>
  <si>
    <t>Classe edif. (15)</t>
  </si>
  <si>
    <r>
      <t>ipotesi che ricorre (</t>
    </r>
    <r>
      <rPr>
        <b/>
        <i/>
        <sz val="10"/>
        <color rgb="FF000000"/>
        <rFont val="Arial Narrow"/>
        <family val="2"/>
      </rPr>
      <t>x</t>
    </r>
    <r>
      <rPr>
        <i/>
        <sz val="10"/>
        <color rgb="FF000000"/>
        <rFont val="Arial Narrow"/>
        <family val="2"/>
      </rPr>
      <t>)</t>
    </r>
  </si>
  <si>
    <t>% maggiorazione (16)</t>
  </si>
  <si>
    <t>Superficie abitabile</t>
  </si>
  <si>
    <t>(a)</t>
  </si>
  <si>
    <r>
      <rPr>
        <b/>
        <sz val="11"/>
        <color rgb="FF000000"/>
        <rFont val="Arial Narrow"/>
        <family val="2"/>
        <charset val="1"/>
      </rPr>
      <t>Su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</si>
  <si>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fino a 5 incluso</t>
  </si>
  <si>
    <t>I</t>
  </si>
  <si>
    <t>Superficie non abitabile</t>
  </si>
  <si>
    <t>(b)</t>
  </si>
  <si>
    <r>
      <rPr>
        <b/>
        <sz val="11"/>
        <color rgb="FF000000"/>
        <rFont val="Arial Narrow"/>
        <family val="2"/>
        <charset val="1"/>
      </rPr>
      <t>Snr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</si>
  <si>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da 5 a 10 incluso</t>
  </si>
  <si>
    <t>II</t>
  </si>
  <si>
    <t>Superficie ragguagliata</t>
  </si>
  <si>
    <t>( c)</t>
  </si>
  <si>
    <r>
      <rPr>
        <b/>
        <sz val="11"/>
        <color rgb="FF000000"/>
        <rFont val="Arial Narrow"/>
        <family val="2"/>
        <charset val="1"/>
      </rPr>
      <t>60%Snr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</si>
  <si>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da 10 a 15 incluso</t>
  </si>
  <si>
    <t>III</t>
  </si>
  <si>
    <t>Superficie complessiva</t>
  </si>
  <si>
    <t>(d)=(a+c)</t>
  </si>
  <si>
    <r>
      <rPr>
        <b/>
        <sz val="11"/>
        <color rgb="FF000000"/>
        <rFont val="Arial Narrow"/>
        <family val="2"/>
        <charset val="1"/>
      </rPr>
      <t>Sc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</si>
  <si>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da 15 a 20 incluso</t>
  </si>
  <si>
    <t>IV</t>
  </si>
  <si>
    <t>da 20 a 25 incluso</t>
  </si>
  <si>
    <t>V</t>
  </si>
  <si>
    <t>Tabella 6 - SUPERFICI PER ATTIVITA' TURISTICHE COMMERCIALI E DIREZIONALI E RELATIVI ACCESSORI (art.9)</t>
  </si>
  <si>
    <t>da 25 a 30 incluso</t>
  </si>
  <si>
    <t>VI</t>
  </si>
  <si>
    <t>da 30 a 35 incluso</t>
  </si>
  <si>
    <t>VII</t>
  </si>
  <si>
    <t>(21)</t>
  </si>
  <si>
    <t>(20)</t>
  </si>
  <si>
    <t>(22)</t>
  </si>
  <si>
    <t>da 35 a 40 incluso</t>
  </si>
  <si>
    <t>VIII</t>
  </si>
  <si>
    <t>Superficie netta non residenziale</t>
  </si>
  <si>
    <r>
      <t>Sn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</si>
  <si>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da 40 a 45 incluso</t>
  </si>
  <si>
    <t>IX</t>
  </si>
  <si>
    <t>Superficie accessori</t>
  </si>
  <si>
    <r>
      <t>Sa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</si>
  <si>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da 45 a 50 incluso</t>
  </si>
  <si>
    <t>X</t>
  </si>
  <si>
    <r>
      <t>60%Sa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</si>
  <si>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oltre 50</t>
  </si>
  <si>
    <t>XI</t>
  </si>
  <si>
    <t>Superficie totale non residenziale</t>
  </si>
  <si>
    <r>
      <t>St (m</t>
    </r>
    <r>
      <rPr>
        <b/>
        <vertAlign val="superscript"/>
        <sz val="11"/>
        <color rgb="FF000000"/>
        <rFont val="Arial Narrow"/>
        <family val="2"/>
        <charset val="1"/>
      </rPr>
      <t>2</t>
    </r>
    <r>
      <rPr>
        <b/>
        <sz val="11"/>
        <color rgb="FF000000"/>
        <rFont val="Arial Narrow"/>
        <family val="2"/>
        <charset val="1"/>
      </rPr>
      <t>)</t>
    </r>
  </si>
  <si>
    <t>% MAGGIORAZIONE=M</t>
  </si>
  <si>
    <t>Euro</t>
  </si>
  <si>
    <t>Costo a mq di costruzione maggiorato</t>
  </si>
  <si>
    <t>Costo di costruzione edificio nuovo</t>
  </si>
  <si>
    <t>(Sc+St) x C</t>
  </si>
  <si>
    <t>TABELLA PARAMETRO 01</t>
  </si>
  <si>
    <t>Alloggio n.</t>
  </si>
  <si>
    <r>
      <t>Su (m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)</t>
    </r>
  </si>
  <si>
    <r>
      <t>Snr (m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)</t>
    </r>
  </si>
  <si>
    <t>Percentuale</t>
  </si>
  <si>
    <r>
      <t xml:space="preserve">1) Abitazioni aventi Sc (SComp): </t>
    </r>
    <r>
      <rPr>
        <sz val="10"/>
        <color rgb="FF000000"/>
        <rFont val="Arial Narrow"/>
        <family val="2"/>
      </rPr>
      <t>spuntare (x) le ipotesi che si verificano</t>
    </r>
  </si>
  <si>
    <r>
      <t xml:space="preserve">a) superiore a mq. 160 e accessori </t>
    </r>
    <r>
      <rPr>
        <sz val="10"/>
        <color rgb="FF000000"/>
        <rFont val="Calibri"/>
        <family val="2"/>
      </rPr>
      <t>≥ mq.60</t>
    </r>
  </si>
  <si>
    <r>
      <t xml:space="preserve">b) compreso tra mq. 160 e mq. 130 e accessori </t>
    </r>
    <r>
      <rPr>
        <sz val="10"/>
        <color rgb="FF000000"/>
        <rFont val="Calibri"/>
        <family val="2"/>
      </rPr>
      <t>≤ mq.55</t>
    </r>
  </si>
  <si>
    <r>
      <t xml:space="preserve">c) compreso tra mq. 130 e mq. 110 e accessori </t>
    </r>
    <r>
      <rPr>
        <sz val="10"/>
        <color rgb="FF000000"/>
        <rFont val="Calibri"/>
        <family val="2"/>
      </rPr>
      <t>≤ mq.50</t>
    </r>
  </si>
  <si>
    <r>
      <t xml:space="preserve">d) compreso tra mq. 110 e mq. 95 e accessori </t>
    </r>
    <r>
      <rPr>
        <sz val="10"/>
        <color rgb="FF000000"/>
        <rFont val="Calibri"/>
        <family val="2"/>
      </rPr>
      <t>≤ mq.45</t>
    </r>
  </si>
  <si>
    <r>
      <t xml:space="preserve">e) inferiore a mq. 95 e accessori </t>
    </r>
    <r>
      <rPr>
        <sz val="10"/>
        <color rgb="FF000000"/>
        <rFont val="Calibri"/>
        <family val="2"/>
      </rPr>
      <t>≤ mq.40</t>
    </r>
  </si>
  <si>
    <t>2) Abitazioni aventi caratteristiche di lusso (D.M. 2.8.1969)</t>
  </si>
  <si>
    <t>Qualora la superficie degli accessori superi quella indicata a fianco di ciascuna categoria la percentuale da applicare è quella della categoria immediatamente superiore</t>
  </si>
  <si>
    <t>COSTO DI COSTRUZIONE (prospetto precedente)</t>
  </si>
  <si>
    <t>Percentuale di contributo commisurato al costo di costruzione</t>
  </si>
  <si>
    <t>%</t>
  </si>
  <si>
    <t>CONTRIBUTO DA VERSARE</t>
  </si>
  <si>
    <t>Contributo già versato</t>
  </si>
  <si>
    <t>Calcolo per la determinazione del Costo di Costruzione per interventi di RISTRUTTURAZIONE EDILIZIA RESIDENZIALE</t>
  </si>
  <si>
    <t>TABELLA D3</t>
  </si>
  <si>
    <t>Valore %</t>
  </si>
  <si>
    <t>CONTRIBUTO DEL COSTO DI COSTRUZIONE (prospetto precedente)</t>
  </si>
  <si>
    <t>Percentuale di contributo per interventi di RISTRUTTURAZIONE EDILIZIA RESIDENZIALE</t>
  </si>
  <si>
    <t>EDILIZIA RESIDENZIALE intervento di RISTRUTTURAZIONE</t>
  </si>
  <si>
    <t>CONTRIBUTO DA VERSARE per NUOVA COSTRUZIONE</t>
  </si>
  <si>
    <r>
      <t xml:space="preserve">EDILIZIA RESIDENZIALE intervento di NUOVA COSTRUZIONE (parametri </t>
    </r>
    <r>
      <rPr>
        <b/>
        <u/>
        <sz val="14"/>
        <color rgb="FF000000"/>
        <rFont val="Arial Narrow"/>
        <family val="2"/>
      </rPr>
      <t>comuni</t>
    </r>
    <r>
      <rPr>
        <sz val="14"/>
        <color rgb="FF000000"/>
        <rFont val="Arial Narrow"/>
        <family val="2"/>
        <charset val="1"/>
      </rPr>
      <t xml:space="preserve"> sia per NUOVA COSTRUZIONE che per RISTRUTTURAZIONE)</t>
    </r>
  </si>
  <si>
    <t>Costo di Costruzione Complessivo</t>
  </si>
  <si>
    <t>TABELLA Categorie di intervento</t>
  </si>
  <si>
    <t>TURISTICA-ALBERGHIERA</t>
  </si>
  <si>
    <t>COMMERCIALE</t>
  </si>
  <si>
    <t>DIREZIONALE</t>
  </si>
  <si>
    <t>1)</t>
  </si>
  <si>
    <t>2)</t>
  </si>
  <si>
    <t>3)</t>
  </si>
  <si>
    <t>CONTRIBUTO DA VERSARE per NUOVA COSTRUZIONE e/o RISTRUTTURAZIONE</t>
  </si>
  <si>
    <t>ONERI PER URBANIZZAZIONE PRIMARIA E SECONDARIA</t>
  </si>
  <si>
    <t>SETTORI SPECIFICI ISTAT</t>
  </si>
  <si>
    <t>(301-Alimentari, 303-Tessili, 305-Calzature, 313-Chimiche e affini, Cartiere e Cartotecniche)</t>
  </si>
  <si>
    <t>ARTIGIANALE INDUSTRIALE SETTORI SPECIFICI - Cat. ISTAT 1971 (MQ)</t>
  </si>
  <si>
    <t>IMPIANTI SPORTIVI</t>
  </si>
  <si>
    <t>DISTRIBUZIONE CARBURANTI</t>
  </si>
  <si>
    <t xml:space="preserve">CONTRIBUTO DA VERSARE </t>
  </si>
  <si>
    <t>CASI PARTICOLARI (Impianto sportivi, piscine, campi da tennis, Impianti di distribuzione carburanti (Capo III - art.7 e art. 8)</t>
  </si>
  <si>
    <t>TOTALE COMPLESSIVO</t>
  </si>
  <si>
    <r>
      <t xml:space="preserve">EDILIZIA, TURISTICA ALBERGHIERA, COMMERCIALE E DIREZIONALE (Capo IV - art.15 parametri </t>
    </r>
    <r>
      <rPr>
        <b/>
        <u/>
        <sz val="11"/>
        <color rgb="FF000000"/>
        <rFont val="Arial Narrow"/>
        <family val="2"/>
        <charset val="1"/>
      </rPr>
      <t>comuni</t>
    </r>
    <r>
      <rPr>
        <sz val="11"/>
        <color rgb="FF000000"/>
        <rFont val="Arial Narrow"/>
        <family val="2"/>
        <charset val="1"/>
      </rPr>
      <t xml:space="preserve"> sia per NUOVA COSTRUZIONE che per RISTRUTTURAZIONE)</t>
    </r>
  </si>
  <si>
    <t>(Det. n. 143 del 20/03/2013 - allegato A)</t>
  </si>
  <si>
    <t xml:space="preserve">RISTRUTTURAZIONE EDILIZIA </t>
  </si>
  <si>
    <t>RISTRUTTURAZIONE EDILIZIA CON TOTALE DEMOLIZIONE E RICOSTRUZIONE</t>
  </si>
  <si>
    <t>RISTRUTTURAZIONE EDILIZIA CON CAMBIO DI DESTINAZIONE D'USO</t>
  </si>
  <si>
    <t>RISTRUTTURAZIONE EDILIZIA CON CAMBIO D'USO DI ANNESSO AGRICOLO</t>
  </si>
  <si>
    <t>INTERVENTI</t>
  </si>
  <si>
    <t>% Parziale</t>
  </si>
  <si>
    <t>Costo a mq di costruzione (Rivalutazione annuale automatica ISTAT art. 185 L.R.65/2014)</t>
  </si>
  <si>
    <t>CASTELLINA IN CHIANTI:</t>
  </si>
  <si>
    <t>Comuni con coefficiente territoriale minore di 0,80 (tabella D - L.R.1/2005)</t>
  </si>
  <si>
    <t>Coefficiente Territoriale (tabella B - L.R. 1/2005)</t>
  </si>
  <si>
    <r>
      <t xml:space="preserve">Sulla base del DPR 380/2001 smi, art.19, co.2 nonché della delibera Det. n 143 del 20/03/2013, la Determinazione del Costo di Costruzione, è quello derivante da </t>
    </r>
    <r>
      <rPr>
        <b/>
        <u/>
        <sz val="14"/>
        <color rgb="FF000000"/>
        <rFont val="Arial Narrow"/>
        <family val="2"/>
      </rPr>
      <t>computo metrico estimativo dell'intervento</t>
    </r>
    <r>
      <rPr>
        <sz val="14"/>
        <color rgb="FF000000"/>
        <rFont val="Arial Narrow"/>
        <family val="2"/>
      </rPr>
      <t xml:space="preserve">, redatto sulla base del </t>
    </r>
    <r>
      <rPr>
        <b/>
        <u/>
        <sz val="14"/>
        <color rgb="FF000000"/>
        <rFont val="Arial Narrow"/>
        <family val="2"/>
      </rPr>
      <t>prezziario delle opere pubbliche della Regione Toscana</t>
    </r>
    <r>
      <rPr>
        <sz val="14"/>
        <color rgb="FF000000"/>
        <rFont val="Arial Narrow"/>
        <family val="2"/>
      </rPr>
      <t xml:space="preserve"> e pubblicato sul sito istituzionale della stessa.</t>
    </r>
  </si>
  <si>
    <r>
      <t xml:space="preserve">Sulla base del DPR 380/2001 smi, art.19, co.2 nonché della Det. n 143 del 20/03/2013, la Determinazione del Costo di Costruzione Complessivo dell'intervento di ristrutturazione di edilizia commerciale, turistico, direzionale, è quello derivante da </t>
    </r>
    <r>
      <rPr>
        <b/>
        <u/>
        <sz val="14"/>
        <color rgb="FF000000"/>
        <rFont val="Arial Narrow"/>
        <family val="2"/>
      </rPr>
      <t>computo metrico estimativo dell'intervento</t>
    </r>
    <r>
      <rPr>
        <sz val="14"/>
        <color rgb="FF000000"/>
        <rFont val="Arial Narrow"/>
        <family val="2"/>
      </rPr>
      <t xml:space="preserve">, redatto sulla base del </t>
    </r>
    <r>
      <rPr>
        <b/>
        <u/>
        <sz val="14"/>
        <color rgb="FF000000"/>
        <rFont val="Arial Narrow"/>
        <family val="2"/>
      </rPr>
      <t>prezziario delle opere pubbliche della Regione Toscana</t>
    </r>
    <r>
      <rPr>
        <sz val="14"/>
        <color rgb="FF000000"/>
        <rFont val="Arial Narrow"/>
        <family val="2"/>
      </rPr>
      <t xml:space="preserve"> e pubblicato sul sito istituzionale della stessa.</t>
    </r>
  </si>
  <si>
    <t>(Det. n 143 del 20/03/2013 - allegato A)</t>
  </si>
  <si>
    <t xml:space="preserve">2) Interventi di sostituzione edilizia e ristrutturazione edilizia ricostruttiva  qui ricompresi gli interventi di ripristino di edifici di cui all’art. 134 comma 1 lett. I della L.R. 65/2014  </t>
  </si>
  <si>
    <t>3a) Interventi di ristrutturazione urbanistica o nuova costruzione – addizioni volumetriche-ripristino di edifici crollati o demoliti - a) con indice di fabbricabilità inferiore a mc/mq 1,5</t>
  </si>
  <si>
    <t>3b) Interventi di ristrutturazione urbanistica o nuova costruzione – addizioni volumetriche-ripristino di edifici crollati o demoliti - b) con indice di fabbricabilità compreso tra  a mc/mq 1,5 e 3</t>
  </si>
  <si>
    <t>3c) Interventi di ristrutturazione urbanistica o nuova costruzione – addizioni volumetriche-ripristino di edifici crollati o demoliti - c) con indice di fabbricabilità superiore a mc/mq 3</t>
  </si>
  <si>
    <t>4) Mutamento di destinazione d’uso degli edifici rurali-Oneri verdi</t>
  </si>
  <si>
    <t>1) Manutenzione Straordinaria – Restauro e risanamento conservativo – Ristrutturazione edilizia conservativa – Ristrutturazione edilizia con fedele ricostruzione – Interventi pertinenziali – mutamento di destinazione d’uso in assenza di opere edilizie</t>
  </si>
  <si>
    <t>B1 - RESIDENZIALE (MC)</t>
  </si>
  <si>
    <t>B2 - ARTIGIANALE INDUSTRIALE (MQ)</t>
  </si>
  <si>
    <t>B2- ARTIGIANALE INDUSTRIALE (MQ)</t>
  </si>
  <si>
    <t>B3 - INSEDIAMENTI TURISTICI, COMMERCIALI E DIREZIONALI (MC)</t>
  </si>
  <si>
    <t>B4 - INSEDIAMENTI COMMERCIALI ALL'INGROSSO (MQ)</t>
  </si>
  <si>
    <t>aggiornato al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</si>
</sst>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\-??_-;_-@_-"/>
    <numFmt numFmtId="165" formatCode="_-* #,##0.000_-;\-* #,##0.000_-;_-* \-??_-;_-@_-"/>
    <numFmt numFmtId="166" formatCode="_-* #,##0.00\ _€_-;\-* #,##0.00\ _€_-;_-* &quot;-&quot;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2"/>
      <name val="Arial Narrow"/>
      <family val="2"/>
    </font>
    <font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i/>
      <sz val="10"/>
      <color rgb="FF000000"/>
      <name val="Arial Narrow"/>
      <family val="2"/>
      <charset val="1"/>
    </font>
    <font>
      <i/>
      <vertAlign val="superscript"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name val="Arial"/>
      <family val="2"/>
      <charset val="1"/>
    </font>
    <font>
      <b/>
      <i/>
      <sz val="10"/>
      <color rgb="FF000000"/>
      <name val="Arial Narrow"/>
      <family val="2"/>
      <charset val="1"/>
    </font>
    <font>
      <b/>
      <sz val="10"/>
      <name val="Arial"/>
      <family val="2"/>
      <charset val="1"/>
    </font>
    <font>
      <sz val="11"/>
      <color rgb="FFFFFFFF"/>
      <name val="Calibri"/>
      <family val="2"/>
      <charset val="1"/>
    </font>
    <font>
      <i/>
      <sz val="11"/>
      <color rgb="FF000000"/>
      <name val="Arial Narrow"/>
      <family val="2"/>
      <charset val="1"/>
    </font>
    <font>
      <b/>
      <sz val="11"/>
      <color rgb="FF000000"/>
      <name val="Arial Narrow"/>
      <family val="2"/>
    </font>
    <font>
      <i/>
      <sz val="10"/>
      <color rgb="FF000000"/>
      <name val="Arial Narrow"/>
      <family val="2"/>
    </font>
    <font>
      <i/>
      <vertAlign val="subscript"/>
      <sz val="10"/>
      <color rgb="FF000000"/>
      <name val="Arial Narrow"/>
      <family val="2"/>
    </font>
    <font>
      <b/>
      <i/>
      <sz val="10"/>
      <color rgb="FF000000"/>
      <name val="Arial Narrow"/>
      <family val="2"/>
    </font>
    <font>
      <b/>
      <vertAlign val="superscript"/>
      <sz val="11"/>
      <color rgb="FF000000"/>
      <name val="Arial Narrow"/>
      <family val="2"/>
      <charset val="1"/>
    </font>
    <font>
      <vertAlign val="superscript"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theme="0" tint="-0.34998626667073579"/>
      <name val="Calibri"/>
      <family val="2"/>
      <charset val="1"/>
    </font>
    <font>
      <b/>
      <sz val="14"/>
      <color rgb="FF000000"/>
      <name val="Arial Narrow"/>
      <family val="2"/>
      <charset val="1"/>
    </font>
    <font>
      <sz val="14"/>
      <color rgb="FF000000"/>
      <name val="Arial Narrow"/>
      <family val="2"/>
      <charset val="1"/>
    </font>
    <font>
      <b/>
      <sz val="14"/>
      <color rgb="FF000000"/>
      <name val="Arial Narrow"/>
      <family val="2"/>
    </font>
    <font>
      <b/>
      <u/>
      <sz val="14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u/>
      <sz val="11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rgb="FFDAE3F3"/>
        <bgColor rgb="FFD9D9D9"/>
      </patternFill>
    </fill>
    <fill>
      <patternFill patternType="solid">
        <fgColor rgb="FFD9D9D9"/>
        <bgColor rgb="FFDAE3F3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/>
    </fill>
    <fill>
      <patternFill patternType="lightUp">
        <bgColor theme="8" tint="0.79998168889431442"/>
      </patternFill>
    </fill>
    <fill>
      <patternFill patternType="lightUp">
        <bgColor theme="7" tint="0.79998168889431442"/>
      </patternFill>
    </fill>
    <fill>
      <patternFill patternType="lightUp">
        <fgColor rgb="FFDAE3F3"/>
        <bgColor rgb="FFD9D9D9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indexed="64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justify" vertical="justify" wrapText="1"/>
    </xf>
    <xf numFmtId="44" fontId="3" fillId="0" borderId="0" xfId="1" applyFont="1"/>
    <xf numFmtId="0" fontId="3" fillId="0" borderId="0" xfId="0" applyFont="1" applyAlignment="1">
      <alignment horizontal="justify" vertical="justify"/>
    </xf>
    <xf numFmtId="44" fontId="5" fillId="0" borderId="0" xfId="1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2" borderId="0" xfId="0" applyFont="1" applyFill="1" applyBorder="1"/>
    <xf numFmtId="44" fontId="3" fillId="2" borderId="0" xfId="1" applyFont="1" applyFill="1" applyBorder="1"/>
    <xf numFmtId="0" fontId="2" fillId="2" borderId="11" xfId="0" applyFont="1" applyFill="1" applyBorder="1" applyAlignment="1" applyProtection="1"/>
    <xf numFmtId="0" fontId="3" fillId="2" borderId="10" xfId="0" applyFont="1" applyFill="1" applyBorder="1"/>
    <xf numFmtId="44" fontId="3" fillId="2" borderId="11" xfId="1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44" fontId="3" fillId="2" borderId="8" xfId="1" applyFont="1" applyFill="1" applyBorder="1"/>
    <xf numFmtId="44" fontId="3" fillId="2" borderId="9" xfId="1" applyFont="1" applyFill="1" applyBorder="1"/>
    <xf numFmtId="0" fontId="6" fillId="2" borderId="10" xfId="0" applyFont="1" applyFill="1" applyBorder="1"/>
    <xf numFmtId="0" fontId="6" fillId="2" borderId="0" xfId="0" applyFont="1" applyFill="1" applyBorder="1"/>
    <xf numFmtId="44" fontId="6" fillId="2" borderId="0" xfId="1" applyFont="1" applyFill="1" applyBorder="1"/>
    <xf numFmtId="44" fontId="6" fillId="2" borderId="11" xfId="1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4" fontId="7" fillId="2" borderId="0" xfId="0" applyNumberFormat="1" applyFont="1" applyFill="1" applyBorder="1" applyAlignment="1" applyProtection="1">
      <alignment horizontal="center" wrapText="1"/>
    </xf>
    <xf numFmtId="4" fontId="7" fillId="2" borderId="0" xfId="0" applyNumberFormat="1" applyFont="1" applyFill="1" applyBorder="1" applyAlignment="1" applyProtection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/>
    <xf numFmtId="44" fontId="9" fillId="2" borderId="0" xfId="1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44" fontId="6" fillId="2" borderId="15" xfId="1" applyFont="1" applyFill="1" applyBorder="1"/>
    <xf numFmtId="44" fontId="6" fillId="2" borderId="16" xfId="1" applyFont="1" applyFill="1" applyBorder="1"/>
    <xf numFmtId="0" fontId="10" fillId="4" borderId="3" xfId="0" applyFont="1" applyFill="1" applyBorder="1" applyAlignment="1">
      <alignment horizontal="center"/>
    </xf>
    <xf numFmtId="0" fontId="11" fillId="0" borderId="0" xfId="0" applyFont="1" applyBorder="1"/>
    <xf numFmtId="0" fontId="10" fillId="5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12" fillId="0" borderId="0" xfId="0" applyFont="1" applyBorder="1"/>
    <xf numFmtId="0" fontId="10" fillId="6" borderId="3" xfId="0" applyFont="1" applyFill="1" applyBorder="1" applyAlignment="1">
      <alignment horizontal="center"/>
    </xf>
    <xf numFmtId="0" fontId="6" fillId="5" borderId="1" xfId="0" applyFont="1" applyFill="1" applyBorder="1"/>
    <xf numFmtId="44" fontId="6" fillId="5" borderId="1" xfId="1" applyFont="1" applyFill="1" applyBorder="1" applyAlignment="1">
      <alignment wrapText="1"/>
    </xf>
    <xf numFmtId="44" fontId="2" fillId="7" borderId="1" xfId="1" applyFont="1" applyFill="1" applyBorder="1" applyAlignment="1" applyProtection="1">
      <protection hidden="1"/>
    </xf>
    <xf numFmtId="44" fontId="6" fillId="5" borderId="1" xfId="1" applyFont="1" applyFill="1" applyBorder="1"/>
    <xf numFmtId="44" fontId="9" fillId="5" borderId="2" xfId="1" applyFont="1" applyFill="1" applyBorder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20" xfId="0" applyFont="1" applyBorder="1"/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6" fillId="0" borderId="0" xfId="0" applyFont="1" applyBorder="1"/>
    <xf numFmtId="0" fontId="14" fillId="0" borderId="20" xfId="0" applyFont="1" applyBorder="1" applyAlignment="1">
      <alignment horizontal="center"/>
    </xf>
    <xf numFmtId="0" fontId="14" fillId="0" borderId="22" xfId="0" applyFont="1" applyBorder="1" applyAlignment="1">
      <alignment horizontal="center" wrapText="1"/>
    </xf>
    <xf numFmtId="49" fontId="14" fillId="0" borderId="23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24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2" fontId="17" fillId="2" borderId="23" xfId="0" applyNumberFormat="1" applyFont="1" applyFill="1" applyBorder="1" applyAlignment="1" applyProtection="1">
      <alignment horizontal="center" vertical="center"/>
      <protection hidden="1"/>
    </xf>
    <xf numFmtId="9" fontId="11" fillId="0" borderId="3" xfId="3" applyFont="1" applyBorder="1" applyAlignment="1" applyProtection="1">
      <alignment horizontal="center"/>
    </xf>
    <xf numFmtId="10" fontId="11" fillId="5" borderId="24" xfId="3" applyNumberFormat="1" applyFont="1" applyFill="1" applyBorder="1" applyAlignment="1" applyProtection="1"/>
    <xf numFmtId="0" fontId="11" fillId="0" borderId="25" xfId="0" applyFont="1" applyBorder="1" applyAlignment="1">
      <alignment horizontal="center"/>
    </xf>
    <xf numFmtId="0" fontId="11" fillId="8" borderId="27" xfId="0" applyFont="1" applyFill="1" applyBorder="1" applyAlignment="1">
      <alignment horizontal="center"/>
    </xf>
    <xf numFmtId="9" fontId="11" fillId="0" borderId="26" xfId="3" applyFont="1" applyBorder="1" applyAlignment="1" applyProtection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right"/>
    </xf>
    <xf numFmtId="0" fontId="11" fillId="9" borderId="30" xfId="0" applyFont="1" applyFill="1" applyBorder="1" applyAlignment="1">
      <alignment horizontal="right"/>
    </xf>
    <xf numFmtId="10" fontId="11" fillId="9" borderId="29" xfId="3" applyNumberFormat="1" applyFont="1" applyFill="1" applyBorder="1" applyAlignment="1" applyProtection="1">
      <alignment horizontal="center"/>
    </xf>
    <xf numFmtId="0" fontId="14" fillId="0" borderId="36" xfId="0" applyFont="1" applyBorder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9" fillId="5" borderId="3" xfId="0" applyFont="1" applyFill="1" applyBorder="1" applyAlignment="1" applyProtection="1">
      <alignment horizontal="center" vertical="center"/>
      <protection hidden="1"/>
    </xf>
    <xf numFmtId="9" fontId="11" fillId="0" borderId="24" xfId="3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 vertical="center"/>
      <protection hidden="1"/>
    </xf>
    <xf numFmtId="9" fontId="11" fillId="0" borderId="27" xfId="3" applyFont="1" applyBorder="1" applyAlignment="1" applyProtection="1">
      <alignment horizontal="center"/>
    </xf>
    <xf numFmtId="9" fontId="11" fillId="9" borderId="29" xfId="3" applyFont="1" applyFill="1" applyBorder="1" applyAlignment="1" applyProtection="1">
      <alignment horizontal="center"/>
    </xf>
    <xf numFmtId="0" fontId="11" fillId="0" borderId="25" xfId="0" applyFont="1" applyBorder="1"/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49" fontId="21" fillId="0" borderId="28" xfId="0" applyNumberFormat="1" applyFont="1" applyBorder="1" applyAlignment="1">
      <alignment horizontal="center"/>
    </xf>
    <xf numFmtId="49" fontId="21" fillId="0" borderId="30" xfId="0" applyNumberFormat="1" applyFont="1" applyBorder="1" applyAlignment="1"/>
    <xf numFmtId="10" fontId="11" fillId="0" borderId="29" xfId="3" applyNumberFormat="1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/>
      <protection hidden="1"/>
    </xf>
    <xf numFmtId="0" fontId="11" fillId="8" borderId="45" xfId="0" applyFont="1" applyFill="1" applyBorder="1" applyAlignment="1">
      <alignment horizontal="center"/>
    </xf>
    <xf numFmtId="0" fontId="19" fillId="5" borderId="26" xfId="0" applyFont="1" applyFill="1" applyBorder="1" applyAlignment="1" applyProtection="1">
      <alignment horizontal="center" vertical="center"/>
      <protection hidden="1"/>
    </xf>
    <xf numFmtId="9" fontId="11" fillId="0" borderId="46" xfId="3" applyFont="1" applyBorder="1" applyAlignment="1" applyProtection="1">
      <alignment horizontal="center"/>
    </xf>
    <xf numFmtId="0" fontId="11" fillId="9" borderId="28" xfId="0" applyFont="1" applyFill="1" applyBorder="1" applyAlignment="1">
      <alignment horizontal="right"/>
    </xf>
    <xf numFmtId="0" fontId="13" fillId="9" borderId="31" xfId="0" applyFont="1" applyFill="1" applyBorder="1" applyAlignment="1">
      <alignment horizontal="right"/>
    </xf>
    <xf numFmtId="0" fontId="13" fillId="9" borderId="32" xfId="0" applyFont="1" applyFill="1" applyBorder="1" applyAlignment="1">
      <alignment horizontal="left"/>
    </xf>
    <xf numFmtId="9" fontId="13" fillId="9" borderId="33" xfId="3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 wrapText="1"/>
    </xf>
    <xf numFmtId="49" fontId="14" fillId="0" borderId="47" xfId="0" applyNumberFormat="1" applyFont="1" applyBorder="1" applyAlignment="1">
      <alignment horizontal="center"/>
    </xf>
    <xf numFmtId="49" fontId="14" fillId="0" borderId="49" xfId="0" applyNumberFormat="1" applyFont="1" applyBorder="1" applyAlignment="1">
      <alignment horizontal="center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1" fillId="0" borderId="34" xfId="0" applyFont="1" applyBorder="1"/>
    <xf numFmtId="0" fontId="21" fillId="0" borderId="35" xfId="0" applyFont="1" applyBorder="1" applyAlignment="1">
      <alignment horizontal="center"/>
    </xf>
    <xf numFmtId="0" fontId="13" fillId="0" borderId="35" xfId="0" applyFont="1" applyBorder="1" applyAlignment="1">
      <alignment horizontal="left"/>
    </xf>
    <xf numFmtId="0" fontId="11" fillId="5" borderId="36" xfId="0" applyFont="1" applyFill="1" applyBorder="1" applyAlignment="1">
      <alignment horizontal="center"/>
    </xf>
    <xf numFmtId="0" fontId="11" fillId="0" borderId="23" xfId="0" applyFont="1" applyBorder="1"/>
    <xf numFmtId="0" fontId="11" fillId="0" borderId="3" xfId="0" applyFont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1" fillId="5" borderId="24" xfId="0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13" fillId="9" borderId="26" xfId="0" applyFont="1" applyFill="1" applyBorder="1" applyAlignment="1">
      <alignment horizontal="left"/>
    </xf>
    <xf numFmtId="2" fontId="11" fillId="9" borderId="27" xfId="0" applyNumberFormat="1" applyFont="1" applyFill="1" applyBorder="1" applyAlignment="1">
      <alignment horizontal="center"/>
    </xf>
    <xf numFmtId="9" fontId="13" fillId="9" borderId="29" xfId="3" applyFont="1" applyFill="1" applyBorder="1" applyAlignment="1" applyProtection="1">
      <alignment horizontal="center"/>
    </xf>
    <xf numFmtId="0" fontId="11" fillId="0" borderId="8" xfId="0" applyFont="1" applyBorder="1" applyAlignment="1">
      <alignment horizontal="center"/>
    </xf>
    <xf numFmtId="164" fontId="11" fillId="5" borderId="11" xfId="2" applyNumberFormat="1" applyFont="1" applyFill="1" applyBorder="1" applyAlignment="1" applyProtection="1">
      <alignment horizont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43" fontId="13" fillId="5" borderId="16" xfId="2" applyFont="1" applyFill="1" applyBorder="1" applyAlignment="1" applyProtection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43" fontId="13" fillId="0" borderId="0" xfId="2" applyFont="1" applyBorder="1" applyAlignment="1" applyProtection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22" fillId="0" borderId="36" xfId="0" applyFont="1" applyBorder="1" applyAlignment="1"/>
    <xf numFmtId="0" fontId="10" fillId="5" borderId="23" xfId="0" applyFont="1" applyFill="1" applyBorder="1" applyAlignment="1">
      <alignment horizontal="center"/>
    </xf>
    <xf numFmtId="9" fontId="13" fillId="5" borderId="24" xfId="3" applyFont="1" applyFill="1" applyBorder="1" applyAlignment="1" applyProtection="1">
      <alignment horizontal="center"/>
    </xf>
    <xf numFmtId="9" fontId="1" fillId="0" borderId="3" xfId="3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9" fontId="13" fillId="0" borderId="24" xfId="3" applyFont="1" applyBorder="1" applyAlignment="1" applyProtection="1">
      <alignment horizontal="center"/>
    </xf>
    <xf numFmtId="9" fontId="1" fillId="0" borderId="0" xfId="3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9" fontId="13" fillId="0" borderId="27" xfId="3" applyFont="1" applyBorder="1" applyAlignment="1" applyProtection="1">
      <alignment horizontal="center"/>
    </xf>
    <xf numFmtId="9" fontId="1" fillId="0" borderId="26" xfId="3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9" fontId="31" fillId="5" borderId="29" xfId="3" applyFont="1" applyFill="1" applyBorder="1" applyAlignment="1">
      <alignment horizontal="center"/>
    </xf>
    <xf numFmtId="0" fontId="29" fillId="0" borderId="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left"/>
    </xf>
    <xf numFmtId="0" fontId="10" fillId="0" borderId="21" xfId="0" applyFont="1" applyBorder="1" applyAlignment="1">
      <alignment horizontal="center"/>
    </xf>
    <xf numFmtId="164" fontId="10" fillId="5" borderId="60" xfId="0" applyNumberFormat="1" applyFont="1" applyFill="1" applyBorder="1" applyAlignment="1"/>
    <xf numFmtId="9" fontId="10" fillId="5" borderId="61" xfId="3" applyFont="1" applyFill="1" applyBorder="1" applyAlignment="1" applyProtection="1"/>
    <xf numFmtId="164" fontId="10" fillId="5" borderId="61" xfId="0" applyNumberFormat="1" applyFont="1" applyFill="1" applyBorder="1" applyAlignment="1"/>
    <xf numFmtId="164" fontId="11" fillId="4" borderId="61" xfId="0" applyNumberFormat="1" applyFont="1" applyFill="1" applyBorder="1" applyAlignment="1"/>
    <xf numFmtId="0" fontId="22" fillId="3" borderId="63" xfId="0" applyFont="1" applyFill="1" applyBorder="1" applyAlignment="1">
      <alignment horizontal="center"/>
    </xf>
    <xf numFmtId="164" fontId="22" fillId="5" borderId="64" xfId="0" applyNumberFormat="1" applyFont="1" applyFill="1" applyBorder="1" applyAlignment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43" fontId="10" fillId="0" borderId="0" xfId="2" applyFont="1" applyBorder="1" applyAlignment="1" applyProtection="1">
      <alignment horizontal="center"/>
    </xf>
    <xf numFmtId="10" fontId="10" fillId="5" borderId="24" xfId="3" applyNumberFormat="1" applyFont="1" applyFill="1" applyBorder="1" applyAlignment="1" applyProtection="1">
      <alignment horizontal="center"/>
    </xf>
    <xf numFmtId="10" fontId="32" fillId="0" borderId="0" xfId="3" applyNumberFormat="1" applyFont="1"/>
    <xf numFmtId="10" fontId="33" fillId="0" borderId="0" xfId="3" applyNumberFormat="1" applyFont="1"/>
    <xf numFmtId="0" fontId="33" fillId="0" borderId="0" xfId="0" applyFont="1"/>
    <xf numFmtId="10" fontId="22" fillId="5" borderId="29" xfId="3" applyNumberFormat="1" applyFont="1" applyFill="1" applyBorder="1" applyAlignment="1" applyProtection="1">
      <alignment horizontal="center"/>
    </xf>
    <xf numFmtId="0" fontId="32" fillId="0" borderId="0" xfId="0" applyFont="1"/>
    <xf numFmtId="0" fontId="10" fillId="0" borderId="0" xfId="0" applyFont="1" applyBorder="1" applyAlignment="1">
      <alignment horizontal="center"/>
    </xf>
    <xf numFmtId="9" fontId="10" fillId="0" borderId="0" xfId="3" applyFont="1" applyBorder="1" applyAlignment="1">
      <alignment horizontal="center"/>
    </xf>
    <xf numFmtId="10" fontId="10" fillId="5" borderId="61" xfId="3" applyNumberFormat="1" applyFont="1" applyFill="1" applyBorder="1" applyAlignment="1" applyProtection="1"/>
    <xf numFmtId="164" fontId="22" fillId="4" borderId="61" xfId="0" applyNumberFormat="1" applyFont="1" applyFill="1" applyBorder="1" applyAlignment="1"/>
    <xf numFmtId="0" fontId="22" fillId="3" borderId="67" xfId="0" applyFont="1" applyFill="1" applyBorder="1" applyAlignment="1">
      <alignment horizontal="left"/>
    </xf>
    <xf numFmtId="0" fontId="22" fillId="3" borderId="68" xfId="0" applyFont="1" applyFill="1" applyBorder="1" applyAlignment="1">
      <alignment horizontal="left"/>
    </xf>
    <xf numFmtId="0" fontId="22" fillId="3" borderId="69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166" fontId="10" fillId="5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22" fillId="5" borderId="9" xfId="2" applyNumberFormat="1" applyFont="1" applyFill="1" applyBorder="1" applyAlignment="1" applyProtection="1">
      <alignment horizontal="center"/>
    </xf>
    <xf numFmtId="164" fontId="38" fillId="5" borderId="60" xfId="0" applyNumberFormat="1" applyFont="1" applyFill="1" applyBorder="1" applyAlignment="1"/>
    <xf numFmtId="164" fontId="38" fillId="5" borderId="61" xfId="0" applyNumberFormat="1" applyFont="1" applyFill="1" applyBorder="1" applyAlignment="1"/>
    <xf numFmtId="164" fontId="35" fillId="4" borderId="61" xfId="0" applyNumberFormat="1" applyFont="1" applyFill="1" applyBorder="1" applyAlignment="1"/>
    <xf numFmtId="164" fontId="36" fillId="5" borderId="64" xfId="0" applyNumberFormat="1" applyFont="1" applyFill="1" applyBorder="1" applyAlignment="1"/>
    <xf numFmtId="49" fontId="14" fillId="12" borderId="47" xfId="0" applyNumberFormat="1" applyFont="1" applyFill="1" applyBorder="1" applyAlignment="1">
      <alignment horizontal="center"/>
    </xf>
    <xf numFmtId="49" fontId="14" fillId="12" borderId="48" xfId="0" applyNumberFormat="1" applyFont="1" applyFill="1" applyBorder="1" applyAlignment="1">
      <alignment horizontal="center"/>
    </xf>
    <xf numFmtId="49" fontId="14" fillId="12" borderId="49" xfId="0" applyNumberFormat="1" applyFont="1" applyFill="1" applyBorder="1" applyAlignment="1">
      <alignment horizontal="center"/>
    </xf>
    <xf numFmtId="0" fontId="11" fillId="12" borderId="34" xfId="0" applyFont="1" applyFill="1" applyBorder="1"/>
    <xf numFmtId="0" fontId="21" fillId="12" borderId="35" xfId="0" applyFont="1" applyFill="1" applyBorder="1" applyAlignment="1">
      <alignment horizontal="center"/>
    </xf>
    <xf numFmtId="0" fontId="13" fillId="12" borderId="35" xfId="0" applyFont="1" applyFill="1" applyBorder="1" applyAlignment="1">
      <alignment horizontal="left"/>
    </xf>
    <xf numFmtId="0" fontId="11" fillId="13" borderId="36" xfId="0" applyFont="1" applyFill="1" applyBorder="1" applyAlignment="1">
      <alignment horizontal="center"/>
    </xf>
    <xf numFmtId="0" fontId="11" fillId="12" borderId="23" xfId="0" applyFont="1" applyFill="1" applyBorder="1"/>
    <xf numFmtId="0" fontId="21" fillId="12" borderId="3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left"/>
    </xf>
    <xf numFmtId="0" fontId="11" fillId="13" borderId="24" xfId="0" applyFont="1" applyFill="1" applyBorder="1" applyAlignment="1">
      <alignment horizontal="center"/>
    </xf>
    <xf numFmtId="2" fontId="11" fillId="14" borderId="24" xfId="0" applyNumberFormat="1" applyFont="1" applyFill="1" applyBorder="1" applyAlignment="1">
      <alignment horizontal="center"/>
    </xf>
    <xf numFmtId="0" fontId="11" fillId="12" borderId="25" xfId="0" applyFont="1" applyFill="1" applyBorder="1"/>
    <xf numFmtId="0" fontId="21" fillId="12" borderId="26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left"/>
    </xf>
    <xf numFmtId="2" fontId="11" fillId="15" borderId="27" xfId="0" applyNumberFormat="1" applyFont="1" applyFill="1" applyBorder="1" applyAlignment="1">
      <alignment horizontal="center"/>
    </xf>
    <xf numFmtId="44" fontId="39" fillId="4" borderId="29" xfId="1" applyFont="1" applyFill="1" applyBorder="1"/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9" fontId="38" fillId="5" borderId="61" xfId="3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center"/>
    </xf>
    <xf numFmtId="0" fontId="11" fillId="2" borderId="0" xfId="0" applyFont="1" applyFill="1" applyBorder="1"/>
    <xf numFmtId="0" fontId="0" fillId="2" borderId="0" xfId="0" applyFill="1"/>
    <xf numFmtId="0" fontId="39" fillId="2" borderId="0" xfId="0" applyFont="1" applyFill="1"/>
    <xf numFmtId="0" fontId="38" fillId="2" borderId="21" xfId="0" applyFont="1" applyFill="1" applyBorder="1" applyAlignment="1">
      <alignment horizontal="center"/>
    </xf>
    <xf numFmtId="0" fontId="38" fillId="2" borderId="12" xfId="0" applyFont="1" applyFill="1" applyBorder="1" applyAlignment="1">
      <alignment horizontal="left" vertical="center"/>
    </xf>
    <xf numFmtId="0" fontId="38" fillId="2" borderId="3" xfId="0" applyFont="1" applyFill="1" applyBorder="1" applyAlignment="1">
      <alignment horizontal="center"/>
    </xf>
    <xf numFmtId="0" fontId="36" fillId="2" borderId="63" xfId="0" applyFont="1" applyFill="1" applyBorder="1" applyAlignment="1">
      <alignment horizontal="center"/>
    </xf>
    <xf numFmtId="0" fontId="12" fillId="2" borderId="0" xfId="0" applyFont="1" applyFill="1" applyBorder="1"/>
    <xf numFmtId="0" fontId="10" fillId="11" borderId="3" xfId="0" applyFont="1" applyFill="1" applyBorder="1" applyAlignment="1">
      <alignment horizontal="center"/>
    </xf>
    <xf numFmtId="0" fontId="39" fillId="2" borderId="23" xfId="0" applyFont="1" applyFill="1" applyBorder="1" applyAlignment="1">
      <alignment horizontal="justify" vertical="center"/>
    </xf>
    <xf numFmtId="9" fontId="39" fillId="2" borderId="24" xfId="3" applyFont="1" applyFill="1" applyBorder="1" applyAlignment="1">
      <alignment horizontal="center"/>
    </xf>
    <xf numFmtId="0" fontId="39" fillId="2" borderId="25" xfId="0" applyFont="1" applyFill="1" applyBorder="1" applyAlignment="1">
      <alignment horizontal="justify" vertical="center"/>
    </xf>
    <xf numFmtId="9" fontId="39" fillId="2" borderId="27" xfId="3" applyFont="1" applyFill="1" applyBorder="1" applyAlignment="1">
      <alignment horizontal="center"/>
    </xf>
    <xf numFmtId="0" fontId="39" fillId="2" borderId="34" xfId="0" applyFont="1" applyFill="1" applyBorder="1" applyAlignment="1">
      <alignment horizontal="justify" vertical="center"/>
    </xf>
    <xf numFmtId="9" fontId="39" fillId="2" borderId="36" xfId="3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44" fontId="38" fillId="6" borderId="4" xfId="1" applyFont="1" applyFill="1" applyBorder="1" applyAlignment="1">
      <alignment horizontal="center" vertical="center"/>
    </xf>
    <xf numFmtId="0" fontId="40" fillId="2" borderId="0" xfId="0" applyFont="1" applyFill="1"/>
    <xf numFmtId="43" fontId="40" fillId="2" borderId="2" xfId="0" applyNumberFormat="1" applyFont="1" applyFill="1" applyBorder="1"/>
    <xf numFmtId="0" fontId="3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66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9" fontId="10" fillId="0" borderId="3" xfId="3" applyFont="1" applyFill="1" applyBorder="1" applyAlignment="1">
      <alignment horizontal="center"/>
    </xf>
    <xf numFmtId="0" fontId="22" fillId="0" borderId="35" xfId="0" applyFont="1" applyBorder="1" applyAlignment="1">
      <alignment horizontal="center"/>
    </xf>
    <xf numFmtId="43" fontId="22" fillId="0" borderId="36" xfId="2" applyFont="1" applyBorder="1" applyAlignment="1" applyProtection="1">
      <alignment horizontal="center"/>
    </xf>
    <xf numFmtId="0" fontId="13" fillId="0" borderId="72" xfId="0" applyFont="1" applyBorder="1" applyAlignment="1">
      <alignment horizontal="left"/>
    </xf>
    <xf numFmtId="0" fontId="10" fillId="0" borderId="74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17" fontId="43" fillId="0" borderId="8" xfId="0" applyNumberFormat="1" applyFont="1" applyBorder="1" applyAlignment="1"/>
    <xf numFmtId="0" fontId="10" fillId="4" borderId="4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6" fillId="6" borderId="1" xfId="0" applyFont="1" applyFill="1" applyBorder="1" applyAlignment="1">
      <alignment horizontal="justify" vertical="center" wrapText="1"/>
    </xf>
    <xf numFmtId="41" fontId="6" fillId="5" borderId="1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 applyProtection="1">
      <alignment horizontal="center" wrapText="1"/>
    </xf>
    <xf numFmtId="4" fontId="7" fillId="2" borderId="0" xfId="0" applyNumberFormat="1" applyFont="1" applyFill="1" applyBorder="1" applyAlignment="1" applyProtection="1">
      <alignment horizontal="center"/>
    </xf>
    <xf numFmtId="0" fontId="6" fillId="6" borderId="1" xfId="0" applyFont="1" applyFill="1" applyBorder="1" applyAlignment="1">
      <alignment horizontal="justify" vertical="center"/>
    </xf>
    <xf numFmtId="17" fontId="43" fillId="0" borderId="8" xfId="0" applyNumberFormat="1" applyFont="1" applyBorder="1" applyAlignment="1">
      <alignment horizontal="right"/>
    </xf>
    <xf numFmtId="0" fontId="10" fillId="3" borderId="55" xfId="0" applyFont="1" applyFill="1" applyBorder="1" applyAlignment="1">
      <alignment horizontal="center"/>
    </xf>
    <xf numFmtId="0" fontId="10" fillId="3" borderId="56" xfId="0" applyFont="1" applyFill="1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1" fillId="0" borderId="25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22" fillId="3" borderId="62" xfId="0" applyFont="1" applyFill="1" applyBorder="1" applyAlignment="1">
      <alignment horizontal="left"/>
    </xf>
    <xf numFmtId="0" fontId="22" fillId="3" borderId="63" xfId="0" applyFont="1" applyFill="1" applyBorder="1" applyAlignment="1">
      <alignment horizontal="left"/>
    </xf>
    <xf numFmtId="0" fontId="35" fillId="1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9" fillId="0" borderId="53" xfId="0" applyFont="1" applyBorder="1" applyAlignment="1">
      <alignment horizontal="left" indent="1"/>
    </xf>
    <xf numFmtId="0" fontId="29" fillId="0" borderId="6" xfId="0" applyFont="1" applyBorder="1" applyAlignment="1">
      <alignment horizontal="left" indent="1"/>
    </xf>
    <xf numFmtId="49" fontId="14" fillId="0" borderId="48" xfId="0" applyNumberFormat="1" applyFont="1" applyBorder="1" applyAlignment="1">
      <alignment horizontal="center"/>
    </xf>
    <xf numFmtId="0" fontId="13" fillId="12" borderId="7" xfId="0" applyFont="1" applyFill="1" applyBorder="1" applyAlignment="1">
      <alignment horizontal="center" wrapText="1"/>
    </xf>
    <xf numFmtId="0" fontId="13" fillId="12" borderId="8" xfId="0" applyFont="1" applyFill="1" applyBorder="1" applyAlignment="1">
      <alignment horizontal="center" wrapText="1"/>
    </xf>
    <xf numFmtId="0" fontId="13" fillId="12" borderId="9" xfId="0" applyFont="1" applyFill="1" applyBorder="1" applyAlignment="1">
      <alignment horizontal="center" wrapText="1"/>
    </xf>
    <xf numFmtId="0" fontId="13" fillId="12" borderId="14" xfId="0" applyFont="1" applyFill="1" applyBorder="1" applyAlignment="1">
      <alignment horizontal="center" wrapText="1"/>
    </xf>
    <xf numFmtId="0" fontId="13" fillId="12" borderId="15" xfId="0" applyFont="1" applyFill="1" applyBorder="1" applyAlignment="1">
      <alignment horizontal="center" wrapText="1"/>
    </xf>
    <xf numFmtId="0" fontId="13" fillId="12" borderId="16" xfId="0" applyFont="1" applyFill="1" applyBorder="1" applyAlignment="1">
      <alignment horizontal="center" wrapText="1"/>
    </xf>
    <xf numFmtId="0" fontId="13" fillId="9" borderId="28" xfId="0" applyFont="1" applyFill="1" applyBorder="1" applyAlignment="1">
      <alignment horizontal="right"/>
    </xf>
    <xf numFmtId="0" fontId="13" fillId="9" borderId="30" xfId="0" applyFont="1" applyFill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22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28" fillId="0" borderId="50" xfId="0" applyFont="1" applyBorder="1" applyAlignment="1">
      <alignment horizontal="left"/>
    </xf>
    <xf numFmtId="0" fontId="28" fillId="0" borderId="51" xfId="0" applyFont="1" applyBorder="1" applyAlignment="1">
      <alignment horizontal="left"/>
    </xf>
    <xf numFmtId="0" fontId="28" fillId="0" borderId="52" xfId="0" applyFont="1" applyBorder="1" applyAlignment="1">
      <alignment horizontal="left"/>
    </xf>
    <xf numFmtId="0" fontId="29" fillId="0" borderId="58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2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54" xfId="0" applyFont="1" applyBorder="1" applyAlignment="1">
      <alignment horizontal="left"/>
    </xf>
    <xf numFmtId="0" fontId="11" fillId="0" borderId="28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49" fontId="14" fillId="0" borderId="23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22" fillId="3" borderId="55" xfId="0" applyFont="1" applyFill="1" applyBorder="1" applyAlignment="1">
      <alignment horizontal="right"/>
    </xf>
    <xf numFmtId="0" fontId="22" fillId="3" borderId="56" xfId="0" applyFont="1" applyFill="1" applyBorder="1" applyAlignment="1">
      <alignment horizontal="right"/>
    </xf>
    <xf numFmtId="0" fontId="22" fillId="3" borderId="57" xfId="0" applyFont="1" applyFill="1" applyBorder="1" applyAlignment="1">
      <alignment horizontal="right"/>
    </xf>
    <xf numFmtId="0" fontId="22" fillId="0" borderId="71" xfId="0" applyFont="1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10" fillId="0" borderId="5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38" fillId="2" borderId="13" xfId="0" applyFont="1" applyFill="1" applyBorder="1" applyAlignment="1">
      <alignment horizontal="left" vertical="center"/>
    </xf>
    <xf numFmtId="0" fontId="38" fillId="2" borderId="3" xfId="0" applyFont="1" applyFill="1" applyBorder="1" applyAlignment="1">
      <alignment horizontal="left" vertical="center"/>
    </xf>
    <xf numFmtId="0" fontId="38" fillId="2" borderId="13" xfId="0" applyFont="1" applyFill="1" applyBorder="1" applyAlignment="1">
      <alignment horizontal="left"/>
    </xf>
    <xf numFmtId="0" fontId="38" fillId="2" borderId="3" xfId="0" applyFont="1" applyFill="1" applyBorder="1" applyAlignment="1">
      <alignment horizontal="left"/>
    </xf>
    <xf numFmtId="0" fontId="36" fillId="2" borderId="62" xfId="0" applyFont="1" applyFill="1" applyBorder="1" applyAlignment="1">
      <alignment horizontal="left"/>
    </xf>
    <xf numFmtId="0" fontId="36" fillId="2" borderId="63" xfId="0" applyFont="1" applyFill="1" applyBorder="1" applyAlignment="1">
      <alignment horizontal="left"/>
    </xf>
    <xf numFmtId="0" fontId="39" fillId="2" borderId="3" xfId="0" applyFont="1" applyFill="1" applyBorder="1" applyAlignment="1">
      <alignment horizontal="left" vertical="center"/>
    </xf>
    <xf numFmtId="0" fontId="39" fillId="2" borderId="26" xfId="0" applyFont="1" applyFill="1" applyBorder="1" applyAlignment="1">
      <alignment horizontal="left" vertical="center"/>
    </xf>
    <xf numFmtId="0" fontId="38" fillId="2" borderId="59" xfId="0" applyFont="1" applyFill="1" applyBorder="1" applyAlignment="1">
      <alignment horizontal="left" vertical="center"/>
    </xf>
    <xf numFmtId="0" fontId="38" fillId="2" borderId="21" xfId="0" applyFont="1" applyFill="1" applyBorder="1" applyAlignment="1">
      <alignment horizontal="left" vertical="center"/>
    </xf>
    <xf numFmtId="0" fontId="11" fillId="16" borderId="0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justify" vertical="center" wrapText="1"/>
    </xf>
    <xf numFmtId="0" fontId="39" fillId="2" borderId="28" xfId="0" applyFont="1" applyFill="1" applyBorder="1" applyAlignment="1">
      <alignment horizontal="justify" vertical="center"/>
    </xf>
    <xf numFmtId="0" fontId="39" fillId="2" borderId="30" xfId="0" applyFont="1" applyFill="1" applyBorder="1" applyAlignment="1">
      <alignment horizontal="justify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39" fillId="2" borderId="3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44" fontId="3" fillId="0" borderId="0" xfId="1" applyFont="1" applyFill="1"/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71"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numFmt numFmtId="167" formatCode=";;;"/>
    </dxf>
    <dxf>
      <numFmt numFmtId="167" formatCode=";;;"/>
    </dxf>
    <dxf>
      <font>
        <color theme="7" tint="0.79998168889431442"/>
      </font>
    </dxf>
    <dxf>
      <numFmt numFmtId="167" formatCode=";;;"/>
    </dxf>
    <dxf>
      <numFmt numFmtId="167" formatCode=";;;"/>
    </dxf>
    <dxf>
      <font>
        <color theme="7" tint="0.79998168889431442"/>
      </font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font>
        <color theme="0" tint="-0.14996795556505021"/>
      </font>
    </dxf>
    <dxf>
      <numFmt numFmtId="167" formatCode=";;;"/>
    </dxf>
    <dxf>
      <font>
        <color theme="0" tint="-0.14996795556505021"/>
      </font>
    </dxf>
    <dxf>
      <font>
        <color theme="0" tint="-0.14996795556505021"/>
      </font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numFmt numFmtId="167" formatCode=";;;"/>
    </dxf>
    <dxf>
      <font>
        <color theme="7" tint="0.79998168889431442"/>
      </font>
    </dxf>
    <dxf>
      <font>
        <color theme="7" tint="0.79998168889431442"/>
      </font>
    </dxf>
    <dxf>
      <font>
        <color theme="0" tint="-0.14996795556505021"/>
      </font>
    </dxf>
    <dxf>
      <font>
        <color theme="7" tint="0.79998168889431442"/>
      </font>
    </dxf>
    <dxf>
      <font>
        <color theme="7" tint="0.79998168889431442"/>
      </font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</dxf>
    <dxf>
      <numFmt numFmtId="167" formatCode=";;;"/>
    </dxf>
    <dxf>
      <font>
        <color theme="0"/>
      </font>
    </dxf>
    <dxf>
      <numFmt numFmtId="167" formatCode=";;;"/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  <numFmt numFmtId="167" formatCode=";;;"/>
    </dxf>
    <dxf>
      <font>
        <color theme="7" tint="0.79998168889431442"/>
      </font>
    </dxf>
    <dxf>
      <font>
        <color theme="7" tint="0.79998168889431442"/>
      </font>
      <numFmt numFmtId="167" formatCode=";;;"/>
    </dxf>
    <dxf>
      <numFmt numFmtId="168" formatCode="_-* #,##0.0_-;\-* #,##0.0_-;_-* \-??_-;_-@_-"/>
    </dxf>
    <dxf>
      <numFmt numFmtId="168" formatCode="_-* #,##0.0_-;\-* #,##0.0_-;_-* \-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justify" vertical="justify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530679</xdr:colOff>
      <xdr:row>15</xdr:row>
      <xdr:rowOff>54429</xdr:rowOff>
    </xdr:from>
    <xdr:to>
      <xdr:col>8</xdr:col>
      <xdr:colOff>544286</xdr:colOff>
      <xdr:row>22</xdr:row>
      <xdr:rowOff>136072</xdr:rowOff>
    </xdr:to>
    <xdr:cxnSp macro="">
      <xdr:nvCxnSpPr>
        <xdr:cNvPr id="2" name="Connettore 2 1"/>
        <xdr:cNvCxnSpPr/>
      </xdr:nvCxnSpPr>
      <xdr:spPr>
        <a:xfrm>
          <a:off x="10312854" y="3369129"/>
          <a:ext cx="13607" cy="15865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530679</xdr:colOff>
      <xdr:row>24</xdr:row>
      <xdr:rowOff>68035</xdr:rowOff>
    </xdr:from>
    <xdr:to>
      <xdr:col>8</xdr:col>
      <xdr:colOff>530679</xdr:colOff>
      <xdr:row>35</xdr:row>
      <xdr:rowOff>149678</xdr:rowOff>
    </xdr:to>
    <xdr:cxnSp macro="">
      <xdr:nvCxnSpPr>
        <xdr:cNvPr id="3" name="Connettore 2 2"/>
        <xdr:cNvCxnSpPr/>
      </xdr:nvCxnSpPr>
      <xdr:spPr>
        <a:xfrm>
          <a:off x="10312854" y="5306785"/>
          <a:ext cx="0" cy="24247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56</xdr:row>
      <xdr:rowOff>40821</xdr:rowOff>
    </xdr:from>
    <xdr:to>
      <xdr:col>7</xdr:col>
      <xdr:colOff>428625</xdr:colOff>
      <xdr:row>56</xdr:row>
      <xdr:rowOff>240846</xdr:rowOff>
    </xdr:to>
    <xdr:sp macro="" textlink="">
      <xdr:nvSpPr>
        <xdr:cNvPr id="4" name="Text Box 5">
          <a:extLst/>
        </xdr:cNvPr>
        <xdr:cNvSpPr txBox="1">
          <a:spLocks noChangeArrowheads="1"/>
        </xdr:cNvSpPr>
      </xdr:nvSpPr>
      <xdr:spPr bwMode="auto">
        <a:xfrm>
          <a:off x="8401050" y="12747171"/>
          <a:ext cx="4286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 A x</a:t>
          </a:r>
        </a:p>
      </xdr:txBody>
    </xdr:sp>
    <xdr:clientData/>
  </xdr:twoCellAnchor>
  <xdr:twoCellAnchor>
    <xdr:from>
      <xdr:col>7</xdr:col>
      <xdr:colOff>408215</xdr:colOff>
      <xdr:row>55</xdr:row>
      <xdr:rowOff>272141</xdr:rowOff>
    </xdr:from>
    <xdr:to>
      <xdr:col>7</xdr:col>
      <xdr:colOff>734786</xdr:colOff>
      <xdr:row>56</xdr:row>
      <xdr:rowOff>244929</xdr:rowOff>
    </xdr:to>
    <xdr:sp macro="" textlink="">
      <xdr:nvSpPr>
        <xdr:cNvPr id="5" name="Text Box 4">
          <a:extLst/>
        </xdr:cNvPr>
        <xdr:cNvSpPr txBox="1">
          <a:spLocks noChangeArrowheads="1"/>
        </xdr:cNvSpPr>
      </xdr:nvSpPr>
      <xdr:spPr bwMode="auto">
        <a:xfrm>
          <a:off x="8809265" y="12702266"/>
          <a:ext cx="326571" cy="249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it-I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1+</a:t>
          </a:r>
          <a:endParaRPr lang="it-IT" sz="1200">
            <a:effectLst/>
          </a:endParaRPr>
        </a:p>
        <a:p>
          <a:pPr algn="l" rtl="0">
            <a:defRPr sz="1000"/>
          </a:pPr>
          <a:endParaRPr lang="it-IT" sz="2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585107</xdr:colOff>
      <xdr:row>55</xdr:row>
      <xdr:rowOff>258535</xdr:rowOff>
    </xdr:from>
    <xdr:to>
      <xdr:col>7</xdr:col>
      <xdr:colOff>1013732</xdr:colOff>
      <xdr:row>57</xdr:row>
      <xdr:rowOff>81643</xdr:rowOff>
    </xdr:to>
    <xdr:sp macro="" textlink="">
      <xdr:nvSpPr>
        <xdr:cNvPr id="6" name="Text Box 2">
          <a:extLst/>
        </xdr:cNvPr>
        <xdr:cNvSpPr txBox="1">
          <a:spLocks noChangeArrowheads="1"/>
        </xdr:cNvSpPr>
      </xdr:nvSpPr>
      <xdr:spPr bwMode="auto">
        <a:xfrm>
          <a:off x="8986157" y="12688660"/>
          <a:ext cx="428625" cy="375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 M </a:t>
          </a: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>
    <xdr:from>
      <xdr:col>7</xdr:col>
      <xdr:colOff>898071</xdr:colOff>
      <xdr:row>56</xdr:row>
      <xdr:rowOff>1</xdr:rowOff>
    </xdr:from>
    <xdr:to>
      <xdr:col>7</xdr:col>
      <xdr:colOff>1102178</xdr:colOff>
      <xdr:row>57</xdr:row>
      <xdr:rowOff>0</xdr:rowOff>
    </xdr:to>
    <xdr:sp macro="" textlink="">
      <xdr:nvSpPr>
        <xdr:cNvPr id="7" name="Text Box 3">
          <a:extLst/>
        </xdr:cNvPr>
        <xdr:cNvSpPr txBox="1">
          <a:spLocks noChangeArrowheads="1"/>
        </xdr:cNvSpPr>
      </xdr:nvSpPr>
      <xdr:spPr bwMode="auto">
        <a:xfrm>
          <a:off x="9299121" y="12706351"/>
          <a:ext cx="204107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it-IT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 editAs="oneCell">
    <xdr:from>
      <xdr:col>1</xdr:col>
      <xdr:colOff>171451</xdr:colOff>
      <xdr:row>159</xdr:row>
      <xdr:rowOff>114298</xdr:rowOff>
    </xdr:from>
    <xdr:to>
      <xdr:col>10</xdr:col>
      <xdr:colOff>27215</xdr:colOff>
      <xdr:row>240</xdr:row>
      <xdr:rowOff>84527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30" y="37016869"/>
          <a:ext cx="11938906" cy="16502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1028837</xdr:colOff>
      <xdr:row>99</xdr:row>
      <xdr:rowOff>127779</xdr:rowOff>
    </xdr:from>
    <xdr:to>
      <xdr:col>9</xdr:col>
      <xdr:colOff>299357</xdr:colOff>
      <xdr:row>127</xdr:row>
      <xdr:rowOff>40825</xdr:rowOff>
    </xdr:to>
    <xdr:pic>
      <xdr:nvPicPr>
        <xdr:cNvPr id="9" name="Picture 1231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3537860" y="22424578"/>
          <a:ext cx="5628046" cy="10346734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258536</xdr:colOff>
      <xdr:row>127</xdr:row>
      <xdr:rowOff>185169</xdr:rowOff>
    </xdr:from>
    <xdr:to>
      <xdr:col>9</xdr:col>
      <xdr:colOff>802822</xdr:colOff>
      <xdr:row>156</xdr:row>
      <xdr:rowOff>139533</xdr:rowOff>
    </xdr:to>
    <xdr:pic>
      <xdr:nvPicPr>
        <xdr:cNvPr id="10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30556312"/>
          <a:ext cx="11620500" cy="5873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la3" displayName="Tabella3" ref="A1:E52" totalsRowShown="0" headerRowDxfId="70" headerRowCellStyle="Valuta">
  <autoFilter ref="A1:E52"/>
  <tableColumns count="5">
    <tableColumn id="1" name="Tipologia" dataDxfId="69"/>
    <tableColumn id="2" name="Descrizione" dataDxfId="68"/>
    <tableColumn id="3" name="u.m." dataDxfId="67"/>
    <tableColumn id="4" name="U.P" dataDxfId="66" dataCellStyle="Valuta"/>
    <tableColumn id="5" name="U.S." dataDxfId="65" dataCellStyle="Valu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7"/>
  <sheetViews>
    <sheetView topLeftCell="A7" zoomScale="90" zoomScaleNormal="90" workbookViewId="0">
      <selection activeCell="B19" sqref="B19"/>
    </sheetView>
  </sheetViews>
  <sheetFormatPr defaultRowHeight="16.5" x14ac:dyDescent="0.3"/>
  <cols>
    <col min="1" max="1" width="74.42578125" style="1" customWidth="1"/>
    <col min="2" max="2" width="119.85546875" style="4" customWidth="1"/>
    <col min="3" max="3" width="12.28515625" style="1" customWidth="1"/>
    <col min="4" max="5" width="9.7109375" style="3" bestFit="1" customWidth="1"/>
    <col min="6" max="16384" width="9.140625" style="1"/>
  </cols>
  <sheetData>
    <row r="1" spans="1:5" x14ac:dyDescent="0.3">
      <c r="A1" s="6" t="s">
        <v>9</v>
      </c>
      <c r="B1" s="7" t="s">
        <v>10</v>
      </c>
      <c r="C1" s="7" t="s">
        <v>11</v>
      </c>
      <c r="D1" s="5" t="s">
        <v>3</v>
      </c>
      <c r="E1" s="5" t="s">
        <v>4</v>
      </c>
    </row>
    <row r="2" spans="1:5" x14ac:dyDescent="0.3">
      <c r="A2" s="195"/>
      <c r="B2" s="6" t="s">
        <v>189</v>
      </c>
      <c r="C2" s="196"/>
      <c r="D2" s="197"/>
      <c r="E2" s="197"/>
    </row>
    <row r="3" spans="1:5" x14ac:dyDescent="0.3">
      <c r="A3" s="169" t="s">
        <v>219</v>
      </c>
      <c r="B3" s="10" t="s">
        <v>16</v>
      </c>
      <c r="C3" s="7"/>
      <c r="D3" s="5"/>
      <c r="E3" s="5"/>
    </row>
    <row r="4" spans="1:5" ht="33" x14ac:dyDescent="0.3">
      <c r="A4" s="169"/>
      <c r="B4" s="2" t="s">
        <v>218</v>
      </c>
      <c r="C4" s="8" t="s">
        <v>12</v>
      </c>
      <c r="D4" s="3">
        <v>4.1900000000000004</v>
      </c>
      <c r="E4" s="3">
        <v>12.12</v>
      </c>
    </row>
    <row r="5" spans="1:5" ht="32.25" customHeight="1" x14ac:dyDescent="0.3">
      <c r="A5" s="169"/>
      <c r="B5" s="2" t="s">
        <v>213</v>
      </c>
      <c r="C5" s="8" t="s">
        <v>12</v>
      </c>
      <c r="D5" s="3">
        <v>11.19</v>
      </c>
      <c r="E5" s="3">
        <v>32.31</v>
      </c>
    </row>
    <row r="6" spans="1:5" x14ac:dyDescent="0.3">
      <c r="A6" s="169"/>
      <c r="B6" s="9" t="s">
        <v>214</v>
      </c>
      <c r="C6" s="8" t="s">
        <v>12</v>
      </c>
      <c r="D6" s="3">
        <v>16.78</v>
      </c>
      <c r="E6" s="3">
        <v>48.47</v>
      </c>
    </row>
    <row r="7" spans="1:5" x14ac:dyDescent="0.3">
      <c r="A7" s="169"/>
      <c r="B7" s="9" t="s">
        <v>215</v>
      </c>
      <c r="C7" s="8" t="s">
        <v>12</v>
      </c>
      <c r="D7" s="3">
        <v>13.98</v>
      </c>
      <c r="E7" s="3">
        <v>40.39</v>
      </c>
    </row>
    <row r="8" spans="1:5" x14ac:dyDescent="0.3">
      <c r="A8" s="169"/>
      <c r="B8" s="9" t="s">
        <v>216</v>
      </c>
      <c r="C8" s="8" t="s">
        <v>12</v>
      </c>
      <c r="D8" s="3">
        <v>12.58</v>
      </c>
      <c r="E8" s="3">
        <v>36.35</v>
      </c>
    </row>
    <row r="9" spans="1:5" x14ac:dyDescent="0.3">
      <c r="A9" s="169"/>
      <c r="B9" s="4" t="s">
        <v>217</v>
      </c>
      <c r="C9" s="8" t="s">
        <v>12</v>
      </c>
      <c r="D9" s="354">
        <v>7.67</v>
      </c>
      <c r="E9" s="354">
        <v>21.11</v>
      </c>
    </row>
    <row r="10" spans="1:5" x14ac:dyDescent="0.3">
      <c r="A10" s="169" t="s">
        <v>220</v>
      </c>
      <c r="B10" s="4" t="s">
        <v>16</v>
      </c>
      <c r="C10" s="8"/>
    </row>
    <row r="11" spans="1:5" ht="33" x14ac:dyDescent="0.3">
      <c r="A11" s="169"/>
      <c r="B11" s="2" t="s">
        <v>218</v>
      </c>
      <c r="C11" s="8" t="s">
        <v>13</v>
      </c>
      <c r="D11" s="3">
        <v>5.59</v>
      </c>
      <c r="E11" s="3">
        <v>5.13</v>
      </c>
    </row>
    <row r="12" spans="1:5" ht="33" x14ac:dyDescent="0.3">
      <c r="A12" s="169"/>
      <c r="B12" s="2" t="s">
        <v>213</v>
      </c>
      <c r="C12" s="8" t="s">
        <v>13</v>
      </c>
      <c r="D12" s="3">
        <v>14.91</v>
      </c>
      <c r="E12" s="3">
        <v>13.67</v>
      </c>
    </row>
    <row r="13" spans="1:5" x14ac:dyDescent="0.3">
      <c r="A13" s="169"/>
      <c r="B13" s="9" t="s">
        <v>214</v>
      </c>
      <c r="C13" s="8" t="s">
        <v>13</v>
      </c>
      <c r="D13" s="3">
        <v>22.37</v>
      </c>
      <c r="E13" s="3">
        <v>20.51</v>
      </c>
    </row>
    <row r="14" spans="1:5" x14ac:dyDescent="0.3">
      <c r="A14" s="169"/>
      <c r="B14" s="9" t="s">
        <v>215</v>
      </c>
      <c r="C14" s="8" t="s">
        <v>13</v>
      </c>
      <c r="D14" s="3">
        <v>18.64</v>
      </c>
      <c r="E14" s="3">
        <v>17.09</v>
      </c>
    </row>
    <row r="15" spans="1:5" x14ac:dyDescent="0.3">
      <c r="A15" s="169"/>
      <c r="B15" s="9" t="s">
        <v>216</v>
      </c>
      <c r="C15" s="8" t="s">
        <v>13</v>
      </c>
      <c r="D15" s="3">
        <v>16.78</v>
      </c>
      <c r="E15" s="3">
        <v>15.38</v>
      </c>
    </row>
    <row r="16" spans="1:5" x14ac:dyDescent="0.3">
      <c r="A16" s="169"/>
      <c r="B16" s="4" t="s">
        <v>217</v>
      </c>
      <c r="C16" s="8" t="s">
        <v>13</v>
      </c>
      <c r="D16" s="354">
        <v>9.75</v>
      </c>
      <c r="E16" s="354">
        <v>8.9700000000000006</v>
      </c>
    </row>
    <row r="17" spans="1:5" x14ac:dyDescent="0.3">
      <c r="A17" s="169" t="s">
        <v>221</v>
      </c>
      <c r="B17" s="4" t="s">
        <v>16</v>
      </c>
      <c r="C17" s="8"/>
    </row>
    <row r="18" spans="1:5" ht="33" x14ac:dyDescent="0.3">
      <c r="A18" s="169" t="s">
        <v>190</v>
      </c>
      <c r="B18" s="2" t="s">
        <v>218</v>
      </c>
      <c r="C18" s="8" t="s">
        <v>13</v>
      </c>
      <c r="D18" s="3">
        <v>6.06</v>
      </c>
      <c r="E18" s="3">
        <v>5.13</v>
      </c>
    </row>
    <row r="19" spans="1:5" ht="33" x14ac:dyDescent="0.3">
      <c r="A19" s="169"/>
      <c r="B19" s="2" t="s">
        <v>213</v>
      </c>
      <c r="C19" s="8" t="s">
        <v>13</v>
      </c>
      <c r="D19" s="3">
        <v>16.16</v>
      </c>
      <c r="E19" s="3">
        <v>13.67</v>
      </c>
    </row>
    <row r="20" spans="1:5" x14ac:dyDescent="0.3">
      <c r="A20" s="169"/>
      <c r="B20" s="9" t="s">
        <v>214</v>
      </c>
      <c r="C20" s="8" t="s">
        <v>13</v>
      </c>
      <c r="D20" s="3">
        <v>24.23</v>
      </c>
      <c r="E20" s="3">
        <v>20.51</v>
      </c>
    </row>
    <row r="21" spans="1:5" x14ac:dyDescent="0.3">
      <c r="A21" s="169"/>
      <c r="B21" s="9" t="s">
        <v>215</v>
      </c>
      <c r="C21" s="8" t="s">
        <v>13</v>
      </c>
      <c r="D21" s="3">
        <v>20.2</v>
      </c>
      <c r="E21" s="3">
        <v>17.09</v>
      </c>
    </row>
    <row r="22" spans="1:5" x14ac:dyDescent="0.3">
      <c r="A22" s="169"/>
      <c r="B22" s="9" t="s">
        <v>216</v>
      </c>
      <c r="C22" s="8" t="s">
        <v>13</v>
      </c>
      <c r="D22" s="3">
        <v>18.18</v>
      </c>
      <c r="E22" s="3">
        <v>15.38</v>
      </c>
    </row>
    <row r="23" spans="1:5" x14ac:dyDescent="0.3">
      <c r="A23" s="169"/>
      <c r="B23" s="4" t="s">
        <v>217</v>
      </c>
      <c r="C23" s="8" t="s">
        <v>13</v>
      </c>
      <c r="D23" s="354">
        <v>10.55</v>
      </c>
      <c r="E23" s="354">
        <v>8.9700000000000006</v>
      </c>
    </row>
    <row r="24" spans="1:5" x14ac:dyDescent="0.3">
      <c r="A24" s="169" t="s">
        <v>222</v>
      </c>
      <c r="B24" s="4" t="s">
        <v>16</v>
      </c>
      <c r="C24" s="8"/>
    </row>
    <row r="25" spans="1:5" ht="33" x14ac:dyDescent="0.3">
      <c r="A25" s="169"/>
      <c r="B25" s="2" t="s">
        <v>218</v>
      </c>
      <c r="C25" s="8" t="s">
        <v>12</v>
      </c>
      <c r="D25" s="3">
        <v>5.59</v>
      </c>
      <c r="E25" s="3">
        <v>2.8</v>
      </c>
    </row>
    <row r="26" spans="1:5" ht="33" x14ac:dyDescent="0.3">
      <c r="A26" s="169"/>
      <c r="B26" s="2" t="s">
        <v>213</v>
      </c>
      <c r="C26" s="8" t="s">
        <v>12</v>
      </c>
      <c r="D26" s="3">
        <v>14.91</v>
      </c>
      <c r="E26" s="3">
        <v>7.46</v>
      </c>
    </row>
    <row r="27" spans="1:5" x14ac:dyDescent="0.3">
      <c r="A27" s="169"/>
      <c r="B27" s="9" t="s">
        <v>214</v>
      </c>
      <c r="C27" s="8" t="s">
        <v>12</v>
      </c>
      <c r="D27" s="3">
        <v>22.37</v>
      </c>
      <c r="E27" s="3">
        <v>11.19</v>
      </c>
    </row>
    <row r="28" spans="1:5" x14ac:dyDescent="0.3">
      <c r="A28" s="169"/>
      <c r="B28" s="9" t="s">
        <v>215</v>
      </c>
      <c r="C28" s="8" t="s">
        <v>12</v>
      </c>
      <c r="D28" s="3">
        <v>18.64</v>
      </c>
      <c r="E28" s="3">
        <v>9.32</v>
      </c>
    </row>
    <row r="29" spans="1:5" x14ac:dyDescent="0.3">
      <c r="A29" s="169"/>
      <c r="B29" s="9" t="s">
        <v>216</v>
      </c>
      <c r="C29" s="8" t="s">
        <v>12</v>
      </c>
      <c r="D29" s="3">
        <v>16.78</v>
      </c>
      <c r="E29" s="3">
        <v>8.39</v>
      </c>
    </row>
    <row r="30" spans="1:5" x14ac:dyDescent="0.3">
      <c r="A30" s="169"/>
      <c r="B30" s="4" t="s">
        <v>217</v>
      </c>
      <c r="C30" s="8" t="s">
        <v>12</v>
      </c>
      <c r="D30" s="354">
        <v>17.05</v>
      </c>
      <c r="E30" s="354">
        <v>5.68</v>
      </c>
    </row>
    <row r="31" spans="1:5" x14ac:dyDescent="0.3">
      <c r="A31" s="169" t="s">
        <v>223</v>
      </c>
      <c r="B31" s="4" t="s">
        <v>16</v>
      </c>
      <c r="C31" s="8"/>
    </row>
    <row r="32" spans="1:5" ht="33" x14ac:dyDescent="0.3">
      <c r="A32" s="169"/>
      <c r="B32" s="2" t="s">
        <v>218</v>
      </c>
      <c r="C32" s="8" t="s">
        <v>13</v>
      </c>
      <c r="D32" s="3">
        <v>9.7899999999999991</v>
      </c>
      <c r="E32" s="3">
        <v>3.26</v>
      </c>
    </row>
    <row r="33" spans="1:5" ht="33" x14ac:dyDescent="0.3">
      <c r="A33" s="169"/>
      <c r="B33" s="2" t="s">
        <v>213</v>
      </c>
      <c r="C33" s="8" t="s">
        <v>13</v>
      </c>
      <c r="D33" s="3">
        <v>26.1</v>
      </c>
      <c r="E33" s="3">
        <v>8.6999999999999993</v>
      </c>
    </row>
    <row r="34" spans="1:5" x14ac:dyDescent="0.3">
      <c r="A34" s="169"/>
      <c r="B34" s="9" t="s">
        <v>214</v>
      </c>
      <c r="C34" s="8" t="s">
        <v>13</v>
      </c>
      <c r="D34" s="3">
        <v>39.15</v>
      </c>
      <c r="E34" s="3">
        <v>13.05</v>
      </c>
    </row>
    <row r="35" spans="1:5" x14ac:dyDescent="0.3">
      <c r="A35" s="169"/>
      <c r="B35" s="9" t="s">
        <v>215</v>
      </c>
      <c r="C35" s="8" t="s">
        <v>13</v>
      </c>
      <c r="D35" s="3">
        <v>32.619999999999997</v>
      </c>
      <c r="E35" s="3">
        <v>10.87</v>
      </c>
    </row>
    <row r="36" spans="1:5" x14ac:dyDescent="0.3">
      <c r="A36" s="169"/>
      <c r="B36" s="9" t="s">
        <v>216</v>
      </c>
      <c r="C36" s="8" t="s">
        <v>13</v>
      </c>
      <c r="D36" s="3">
        <v>29.36</v>
      </c>
      <c r="E36" s="3">
        <v>9.7899999999999991</v>
      </c>
    </row>
    <row r="37" spans="1:5" x14ac:dyDescent="0.3">
      <c r="A37" s="169"/>
      <c r="B37" s="4" t="s">
        <v>217</v>
      </c>
      <c r="C37" s="8" t="s">
        <v>13</v>
      </c>
      <c r="D37" s="354">
        <v>9.75</v>
      </c>
      <c r="E37" s="354">
        <v>4.87</v>
      </c>
    </row>
  </sheetData>
  <pageMargins left="0.67" right="0.6" top="0.73" bottom="0.47" header="0.31496062992125984" footer="0.31496062992125984"/>
  <pageSetup paperSize="8" scale="7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6"/>
  <sheetViews>
    <sheetView tabSelected="1" view="pageBreakPreview" zoomScale="70" zoomScaleNormal="100" zoomScaleSheetLayoutView="70" workbookViewId="0">
      <selection activeCell="C11" sqref="C11:D11"/>
    </sheetView>
  </sheetViews>
  <sheetFormatPr defaultRowHeight="16.5" x14ac:dyDescent="0.3"/>
  <cols>
    <col min="1" max="1" width="3.42578125" style="1" customWidth="1"/>
    <col min="2" max="2" width="64.7109375" style="1" customWidth="1"/>
    <col min="3" max="4" width="10.140625" style="1" customWidth="1"/>
    <col min="5" max="5" width="11.28515625" style="1" customWidth="1"/>
    <col min="6" max="6" width="11.28515625" style="3" customWidth="1"/>
    <col min="7" max="7" width="20" style="3" customWidth="1"/>
    <col min="8" max="8" width="2.7109375" style="3" customWidth="1"/>
    <col min="9" max="16384" width="9.140625" style="1"/>
  </cols>
  <sheetData>
    <row r="1" spans="1:8" ht="17.25" thickTop="1" x14ac:dyDescent="0.3">
      <c r="A1" s="16"/>
      <c r="B1" s="17"/>
      <c r="C1" s="17"/>
      <c r="D1" s="17"/>
      <c r="E1" s="17"/>
      <c r="F1" s="18"/>
      <c r="G1" s="18"/>
      <c r="H1" s="19"/>
    </row>
    <row r="2" spans="1:8" ht="18.75" x14ac:dyDescent="0.3">
      <c r="A2" s="14"/>
      <c r="B2" s="243" t="s">
        <v>20</v>
      </c>
      <c r="C2" s="243"/>
      <c r="D2" s="243"/>
      <c r="E2" s="243"/>
      <c r="F2" s="243"/>
      <c r="G2" s="243"/>
      <c r="H2" s="13"/>
    </row>
    <row r="3" spans="1:8" x14ac:dyDescent="0.3">
      <c r="A3" s="14"/>
      <c r="B3" s="244" t="s">
        <v>212</v>
      </c>
      <c r="C3" s="244"/>
      <c r="D3" s="244"/>
      <c r="E3" s="244"/>
      <c r="F3" s="244"/>
      <c r="G3" s="244"/>
      <c r="H3" s="13"/>
    </row>
    <row r="4" spans="1:8" x14ac:dyDescent="0.3">
      <c r="A4" s="14"/>
      <c r="B4" s="11"/>
      <c r="C4" s="11"/>
      <c r="D4" s="11"/>
      <c r="E4" s="11"/>
      <c r="F4" s="12"/>
      <c r="G4" s="12"/>
      <c r="H4" s="15"/>
    </row>
    <row r="5" spans="1:8" x14ac:dyDescent="0.3">
      <c r="A5" s="20"/>
      <c r="B5" s="21" t="s">
        <v>21</v>
      </c>
      <c r="C5" s="21"/>
      <c r="D5" s="21"/>
      <c r="E5" s="21"/>
      <c r="F5" s="22"/>
      <c r="G5" s="22"/>
      <c r="H5" s="23"/>
    </row>
    <row r="6" spans="1:8" ht="55.5" customHeight="1" x14ac:dyDescent="0.3">
      <c r="A6" s="20"/>
      <c r="B6" s="240"/>
      <c r="C6" s="241"/>
      <c r="D6" s="241"/>
      <c r="E6" s="241"/>
      <c r="F6" s="241"/>
      <c r="G6" s="242"/>
      <c r="H6" s="23"/>
    </row>
    <row r="7" spans="1:8" x14ac:dyDescent="0.3">
      <c r="A7" s="20"/>
      <c r="B7" s="21" t="s">
        <v>24</v>
      </c>
      <c r="C7" s="24" t="s">
        <v>25</v>
      </c>
      <c r="D7" s="24" t="s">
        <v>27</v>
      </c>
      <c r="E7" s="24" t="s">
        <v>26</v>
      </c>
      <c r="F7" s="22"/>
      <c r="G7" s="22"/>
      <c r="H7" s="23"/>
    </row>
    <row r="8" spans="1:8" x14ac:dyDescent="0.3">
      <c r="A8" s="20"/>
      <c r="B8" s="39" t="s">
        <v>28</v>
      </c>
      <c r="C8" s="171"/>
      <c r="D8" s="36"/>
      <c r="E8" s="168">
        <f>C8*D8</f>
        <v>0</v>
      </c>
      <c r="F8" s="22"/>
      <c r="G8" s="22"/>
      <c r="H8" s="23"/>
    </row>
    <row r="9" spans="1:8" x14ac:dyDescent="0.3">
      <c r="A9" s="20"/>
      <c r="B9" s="39"/>
      <c r="C9" s="36"/>
      <c r="D9" s="36"/>
      <c r="E9" s="168">
        <f t="shared" ref="E9:E11" si="0">C9*D9</f>
        <v>0</v>
      </c>
      <c r="F9" s="22"/>
      <c r="G9" s="22"/>
      <c r="H9" s="23"/>
    </row>
    <row r="10" spans="1:8" x14ac:dyDescent="0.3">
      <c r="A10" s="20"/>
      <c r="B10" s="39"/>
      <c r="C10" s="36"/>
      <c r="D10" s="36"/>
      <c r="E10" s="168">
        <f t="shared" si="0"/>
        <v>0</v>
      </c>
      <c r="F10" s="22"/>
      <c r="G10" s="22"/>
      <c r="H10" s="23"/>
    </row>
    <row r="11" spans="1:8" x14ac:dyDescent="0.3">
      <c r="A11" s="20"/>
      <c r="B11" s="39" t="s">
        <v>29</v>
      </c>
      <c r="C11" s="36"/>
      <c r="D11" s="36"/>
      <c r="E11" s="168">
        <f t="shared" si="0"/>
        <v>0</v>
      </c>
      <c r="F11" s="22"/>
      <c r="G11" s="22"/>
      <c r="H11" s="23"/>
    </row>
    <row r="12" spans="1:8" x14ac:dyDescent="0.3">
      <c r="A12" s="20"/>
      <c r="B12" s="21"/>
      <c r="C12" s="24"/>
      <c r="D12" s="24"/>
      <c r="E12" s="24"/>
      <c r="F12" s="22"/>
      <c r="G12" s="22"/>
      <c r="H12" s="23"/>
    </row>
    <row r="13" spans="1:8" ht="17.25" thickBot="1" x14ac:dyDescent="0.35">
      <c r="A13" s="20"/>
      <c r="B13" s="25" t="s">
        <v>2</v>
      </c>
      <c r="C13" s="170">
        <f>SUM(C8:C12)</f>
        <v>0</v>
      </c>
      <c r="D13" s="24"/>
      <c r="E13" s="170">
        <f>SUM(E8:E12)</f>
        <v>0</v>
      </c>
      <c r="F13" s="22"/>
      <c r="G13" s="22"/>
      <c r="H13" s="23"/>
    </row>
    <row r="14" spans="1:8" ht="17.25" thickTop="1" x14ac:dyDescent="0.3">
      <c r="A14" s="20"/>
      <c r="B14" s="21"/>
      <c r="C14" s="21"/>
      <c r="D14" s="21"/>
      <c r="E14" s="21"/>
      <c r="F14" s="22"/>
      <c r="G14" s="22"/>
      <c r="H14" s="23"/>
    </row>
    <row r="15" spans="1:8" x14ac:dyDescent="0.3">
      <c r="A15" s="20"/>
      <c r="B15" s="21"/>
      <c r="C15" s="21"/>
      <c r="D15" s="21"/>
      <c r="E15" s="21"/>
      <c r="F15" s="22"/>
      <c r="G15" s="22"/>
      <c r="H15" s="23"/>
    </row>
    <row r="16" spans="1:8" x14ac:dyDescent="0.3">
      <c r="A16" s="20"/>
      <c r="B16" s="26" t="s">
        <v>19</v>
      </c>
      <c r="C16" s="26" t="s">
        <v>11</v>
      </c>
      <c r="D16" s="21"/>
      <c r="E16" s="247" t="s">
        <v>0</v>
      </c>
      <c r="F16" s="247"/>
      <c r="G16" s="26" t="s">
        <v>1</v>
      </c>
      <c r="H16" s="23"/>
    </row>
    <row r="17" spans="1:8" x14ac:dyDescent="0.3">
      <c r="A17" s="20"/>
      <c r="B17" s="21"/>
      <c r="C17" s="21"/>
      <c r="D17" s="21"/>
      <c r="E17" s="248" t="s">
        <v>17</v>
      </c>
      <c r="F17" s="248"/>
      <c r="G17" s="27" t="s">
        <v>18</v>
      </c>
      <c r="H17" s="23"/>
    </row>
    <row r="18" spans="1:8" x14ac:dyDescent="0.3">
      <c r="A18" s="20"/>
      <c r="B18" s="21" t="s">
        <v>6</v>
      </c>
      <c r="C18" s="21"/>
      <c r="D18" s="21"/>
      <c r="E18" s="21"/>
      <c r="F18" s="22"/>
      <c r="G18" s="22"/>
      <c r="H18" s="23"/>
    </row>
    <row r="19" spans="1:8" ht="43.5" customHeight="1" x14ac:dyDescent="0.3">
      <c r="A19" s="20"/>
      <c r="B19" s="249" t="s">
        <v>16</v>
      </c>
      <c r="C19" s="246">
        <f>VLOOKUP($B$19,Tariffe!$B$3:$E$9,2,FALSE)</f>
        <v>0</v>
      </c>
      <c r="D19" s="42" t="b">
        <f>IF($C$19="Mc",$E$13,IF($C$19="Mq",$C$13))</f>
        <v>0</v>
      </c>
      <c r="E19" s="28" t="s">
        <v>14</v>
      </c>
      <c r="F19" s="43">
        <f>VLOOKUP($B$19,Tariffe!$B$3:$E$9,3,FALSE)</f>
        <v>0</v>
      </c>
      <c r="G19" s="44">
        <f>F19*D19</f>
        <v>0</v>
      </c>
      <c r="H19" s="23"/>
    </row>
    <row r="20" spans="1:8" ht="38.25" customHeight="1" x14ac:dyDescent="0.3">
      <c r="A20" s="20"/>
      <c r="B20" s="249"/>
      <c r="C20" s="246"/>
      <c r="D20" s="42" t="b">
        <f>IF($C$19="Mc",$E$13,IF($C$19="Mq",$C$13))</f>
        <v>0</v>
      </c>
      <c r="E20" s="28" t="s">
        <v>15</v>
      </c>
      <c r="F20" s="43">
        <f>VLOOKUP($B$19,Tariffe!$B$3:$E$9,4,FALSE)</f>
        <v>0</v>
      </c>
      <c r="G20" s="44">
        <f>F20*D20</f>
        <v>0</v>
      </c>
      <c r="H20" s="23"/>
    </row>
    <row r="21" spans="1:8" x14ac:dyDescent="0.3">
      <c r="A21" s="20"/>
      <c r="B21" s="21" t="s">
        <v>5</v>
      </c>
      <c r="C21" s="21"/>
      <c r="D21" s="21"/>
      <c r="E21" s="21"/>
      <c r="F21" s="22"/>
      <c r="G21" s="22"/>
      <c r="H21" s="23"/>
    </row>
    <row r="22" spans="1:8" ht="39.75" customHeight="1" x14ac:dyDescent="0.3">
      <c r="A22" s="20"/>
      <c r="B22" s="245" t="s">
        <v>16</v>
      </c>
      <c r="C22" s="246">
        <f>VLOOKUP($B$22,Tariffe!$B$10:$E$16,2,FALSE)</f>
        <v>0</v>
      </c>
      <c r="D22" s="42" t="b">
        <f>IF($C$22="Mc",$E$13,IF($C$22="Mq",$C$13))</f>
        <v>0</v>
      </c>
      <c r="E22" s="28" t="s">
        <v>14</v>
      </c>
      <c r="F22" s="45">
        <f>VLOOKUP($B$22,Tariffe!$B$10:$E$16,3,FALSE)</f>
        <v>0</v>
      </c>
      <c r="G22" s="44">
        <f>F22*D22</f>
        <v>0</v>
      </c>
      <c r="H22" s="23"/>
    </row>
    <row r="23" spans="1:8" ht="41.25" customHeight="1" x14ac:dyDescent="0.3">
      <c r="A23" s="20"/>
      <c r="B23" s="245"/>
      <c r="C23" s="246"/>
      <c r="D23" s="42" t="b">
        <f>IF($C$22="Mc",$E$13,IF($C$22="Mq",$C$13))</f>
        <v>0</v>
      </c>
      <c r="E23" s="28" t="s">
        <v>15</v>
      </c>
      <c r="F23" s="45">
        <f>VLOOKUP($B$22,Tariffe!$B$10:$E$16,4,FALSE)</f>
        <v>0</v>
      </c>
      <c r="G23" s="44">
        <f>F23*D23</f>
        <v>0</v>
      </c>
      <c r="H23" s="23"/>
    </row>
    <row r="24" spans="1:8" x14ac:dyDescent="0.3">
      <c r="A24" s="20"/>
      <c r="B24" s="21" t="s">
        <v>192</v>
      </c>
      <c r="C24" s="21"/>
      <c r="D24" s="21"/>
      <c r="E24" s="21"/>
      <c r="F24" s="22"/>
      <c r="G24" s="22"/>
      <c r="H24" s="23"/>
    </row>
    <row r="25" spans="1:8" x14ac:dyDescent="0.3">
      <c r="A25" s="20"/>
      <c r="B25" s="21" t="s">
        <v>191</v>
      </c>
      <c r="C25" s="21"/>
      <c r="D25" s="21"/>
      <c r="E25" s="21"/>
      <c r="F25" s="22"/>
      <c r="G25" s="22"/>
      <c r="H25" s="23"/>
    </row>
    <row r="26" spans="1:8" ht="41.25" customHeight="1" x14ac:dyDescent="0.3">
      <c r="A26" s="20"/>
      <c r="B26" s="245" t="s">
        <v>16</v>
      </c>
      <c r="C26" s="246">
        <f>VLOOKUP($B$26,Tariffe!$B$17:$E$23,2,FALSE)</f>
        <v>0</v>
      </c>
      <c r="D26" s="42" t="b">
        <f>IF($C$26="Mc",$E$13,IF($C$22="Mq",$C$13))</f>
        <v>0</v>
      </c>
      <c r="E26" s="28" t="s">
        <v>14</v>
      </c>
      <c r="F26" s="45">
        <f>VLOOKUP($B$26,Tariffe!$B$17:$E$23,3,FALSE)</f>
        <v>0</v>
      </c>
      <c r="G26" s="44">
        <f>F26*D26</f>
        <v>0</v>
      </c>
      <c r="H26" s="23"/>
    </row>
    <row r="27" spans="1:8" ht="36" customHeight="1" x14ac:dyDescent="0.3">
      <c r="A27" s="20"/>
      <c r="B27" s="245"/>
      <c r="C27" s="246"/>
      <c r="D27" s="42" t="b">
        <f>IF($C$26="Mc",$E$13,IF($C$22="Mq",$C$13))</f>
        <v>0</v>
      </c>
      <c r="E27" s="28" t="s">
        <v>15</v>
      </c>
      <c r="F27" s="45">
        <f>VLOOKUP($B$26,Tariffe!$B$17:$E$23,4,FALSE)</f>
        <v>0</v>
      </c>
      <c r="G27" s="44">
        <f>F27*D27</f>
        <v>0</v>
      </c>
      <c r="H27" s="23"/>
    </row>
    <row r="28" spans="1:8" x14ac:dyDescent="0.3">
      <c r="A28" s="20"/>
      <c r="B28" s="21" t="s">
        <v>7</v>
      </c>
      <c r="C28" s="21"/>
      <c r="D28" s="21"/>
      <c r="E28" s="21"/>
      <c r="F28" s="22"/>
      <c r="G28" s="22"/>
      <c r="H28" s="23"/>
    </row>
    <row r="29" spans="1:8" ht="40.5" customHeight="1" x14ac:dyDescent="0.3">
      <c r="A29" s="20"/>
      <c r="B29" s="245" t="s">
        <v>16</v>
      </c>
      <c r="C29" s="246">
        <f>VLOOKUP($B$29,Tariffe!$B$24:$E$30,2,FALSE)</f>
        <v>0</v>
      </c>
      <c r="D29" s="42" t="b">
        <f>IF($C$29="Mc",$E$13,IF($C$29="Mq",$C$13))</f>
        <v>0</v>
      </c>
      <c r="E29" s="28" t="s">
        <v>14</v>
      </c>
      <c r="F29" s="45">
        <f>VLOOKUP($B$29,Tariffe!$B$24:$E$30,3,FALSE)</f>
        <v>0</v>
      </c>
      <c r="G29" s="44">
        <f>F29*D29</f>
        <v>0</v>
      </c>
      <c r="H29" s="23"/>
    </row>
    <row r="30" spans="1:8" ht="38.25" customHeight="1" x14ac:dyDescent="0.3">
      <c r="A30" s="20"/>
      <c r="B30" s="245"/>
      <c r="C30" s="246"/>
      <c r="D30" s="42" t="b">
        <f>IF($C$29="Mc",$E$13,IF($C$29="Mq",$C$13))</f>
        <v>0</v>
      </c>
      <c r="E30" s="28" t="s">
        <v>15</v>
      </c>
      <c r="F30" s="45">
        <f>VLOOKUP($B$29,Tariffe!$B$24:$E$30,4,FALSE)</f>
        <v>0</v>
      </c>
      <c r="G30" s="44">
        <f>F30*D30</f>
        <v>0</v>
      </c>
      <c r="H30" s="23"/>
    </row>
    <row r="31" spans="1:8" x14ac:dyDescent="0.3">
      <c r="A31" s="20"/>
      <c r="B31" s="21" t="s">
        <v>8</v>
      </c>
      <c r="C31" s="21"/>
      <c r="D31" s="21"/>
      <c r="E31" s="21"/>
      <c r="F31" s="22"/>
      <c r="G31" s="22"/>
      <c r="H31" s="23"/>
    </row>
    <row r="32" spans="1:8" ht="39.75" customHeight="1" x14ac:dyDescent="0.3">
      <c r="A32" s="20"/>
      <c r="B32" s="245" t="s">
        <v>16</v>
      </c>
      <c r="C32" s="246">
        <f>VLOOKUP($B$32,Tariffe!$B$31:$E$37,2,FALSE)</f>
        <v>0</v>
      </c>
      <c r="D32" s="42" t="b">
        <f>IF($C$32="Mc",$E$13,IF($C$32="Mq",$C$13))</f>
        <v>0</v>
      </c>
      <c r="E32" s="28" t="s">
        <v>14</v>
      </c>
      <c r="F32" s="45">
        <f>VLOOKUP($B$32,Tariffe!$B$31:$E$37,3,FALSE)</f>
        <v>0</v>
      </c>
      <c r="G32" s="44">
        <f>F32*D32</f>
        <v>0</v>
      </c>
      <c r="H32" s="23"/>
    </row>
    <row r="33" spans="1:8" ht="42" customHeight="1" x14ac:dyDescent="0.3">
      <c r="A33" s="20"/>
      <c r="B33" s="245"/>
      <c r="C33" s="246"/>
      <c r="D33" s="42" t="b">
        <f>IF($C$32="Mc",$E$13,IF($C$32="Mq",$C$13))</f>
        <v>0</v>
      </c>
      <c r="E33" s="28" t="s">
        <v>15</v>
      </c>
      <c r="F33" s="45">
        <f>VLOOKUP($B$32,Tariffe!$B$31:$E$37,4,FALSE)</f>
        <v>0</v>
      </c>
      <c r="G33" s="44">
        <f>F33*D33</f>
        <v>0</v>
      </c>
      <c r="H33" s="23"/>
    </row>
    <row r="34" spans="1:8" x14ac:dyDescent="0.3">
      <c r="A34" s="20"/>
      <c r="B34" s="21"/>
      <c r="C34" s="21"/>
      <c r="D34" s="21"/>
      <c r="E34" s="21"/>
      <c r="F34" s="22"/>
      <c r="G34" s="22"/>
      <c r="H34" s="23"/>
    </row>
    <row r="35" spans="1:8" ht="25.5" customHeight="1" thickBot="1" x14ac:dyDescent="0.35">
      <c r="A35" s="20"/>
      <c r="B35" s="29" t="s">
        <v>22</v>
      </c>
      <c r="C35" s="30"/>
      <c r="D35" s="30"/>
      <c r="E35" s="30"/>
      <c r="F35" s="31"/>
      <c r="G35" s="46">
        <f>SUM(G19:G34)</f>
        <v>0</v>
      </c>
      <c r="H35" s="23"/>
    </row>
    <row r="36" spans="1:8" ht="17.25" thickTop="1" x14ac:dyDescent="0.3">
      <c r="A36" s="20"/>
      <c r="B36" s="29"/>
      <c r="C36" s="30"/>
      <c r="D36" s="30"/>
      <c r="E36" s="30"/>
      <c r="F36" s="31"/>
      <c r="G36" s="31"/>
      <c r="H36" s="23"/>
    </row>
    <row r="37" spans="1:8" x14ac:dyDescent="0.3">
      <c r="A37" s="20"/>
      <c r="B37" s="21"/>
      <c r="C37" s="21"/>
      <c r="D37" s="21"/>
      <c r="E37" s="21"/>
      <c r="F37" s="22"/>
      <c r="G37" s="22"/>
      <c r="H37" s="23"/>
    </row>
    <row r="38" spans="1:8" x14ac:dyDescent="0.3">
      <c r="A38" s="20"/>
      <c r="B38" s="21" t="s">
        <v>23</v>
      </c>
      <c r="C38" s="21"/>
      <c r="D38" s="21"/>
      <c r="E38" s="21"/>
      <c r="F38" s="22"/>
      <c r="G38" s="22"/>
      <c r="H38" s="23"/>
    </row>
    <row r="39" spans="1:8" x14ac:dyDescent="0.3">
      <c r="A39" s="20"/>
      <c r="B39" s="21"/>
      <c r="C39" s="21"/>
      <c r="D39" s="21"/>
      <c r="E39" s="21"/>
      <c r="F39" s="22"/>
      <c r="G39" s="22"/>
      <c r="H39" s="23"/>
    </row>
    <row r="40" spans="1:8" x14ac:dyDescent="0.3">
      <c r="A40" s="20"/>
      <c r="B40" s="21"/>
      <c r="C40" s="21"/>
      <c r="D40" s="21"/>
      <c r="E40" s="21"/>
      <c r="F40" s="41"/>
      <c r="G40" s="40" t="s">
        <v>32</v>
      </c>
      <c r="H40" s="23"/>
    </row>
    <row r="41" spans="1:8" x14ac:dyDescent="0.3">
      <c r="A41" s="20"/>
      <c r="B41" s="21"/>
      <c r="C41" s="21"/>
      <c r="D41" s="21"/>
      <c r="E41" s="21"/>
      <c r="F41" s="22"/>
      <c r="G41" s="22"/>
      <c r="H41" s="23"/>
    </row>
    <row r="42" spans="1:8" x14ac:dyDescent="0.3">
      <c r="A42" s="20"/>
      <c r="B42" s="21"/>
      <c r="C42" s="21"/>
      <c r="D42" s="21"/>
      <c r="E42" s="21"/>
      <c r="F42" s="36"/>
      <c r="G42" s="40" t="s">
        <v>30</v>
      </c>
      <c r="H42" s="23"/>
    </row>
    <row r="43" spans="1:8" x14ac:dyDescent="0.3">
      <c r="A43" s="20"/>
      <c r="B43" s="21"/>
      <c r="C43" s="21"/>
      <c r="D43" s="21"/>
      <c r="E43" s="21"/>
      <c r="F43" s="22"/>
      <c r="G43" s="22"/>
      <c r="H43" s="23"/>
    </row>
    <row r="44" spans="1:8" x14ac:dyDescent="0.3">
      <c r="A44" s="20"/>
      <c r="B44" s="21"/>
      <c r="C44" s="21"/>
      <c r="D44" s="21"/>
      <c r="E44" s="21"/>
      <c r="F44" s="38"/>
      <c r="G44" s="37" t="s">
        <v>31</v>
      </c>
      <c r="H44" s="23"/>
    </row>
    <row r="45" spans="1:8" ht="17.25" thickBot="1" x14ac:dyDescent="0.35">
      <c r="A45" s="32"/>
      <c r="B45" s="33"/>
      <c r="C45" s="33"/>
      <c r="D45" s="33"/>
      <c r="E45" s="33"/>
      <c r="F45" s="34"/>
      <c r="G45" s="34"/>
      <c r="H45" s="35"/>
    </row>
    <row r="46" spans="1:8" ht="17.25" thickTop="1" x14ac:dyDescent="0.3"/>
  </sheetData>
  <mergeCells count="15">
    <mergeCell ref="B32:B33"/>
    <mergeCell ref="C32:C33"/>
    <mergeCell ref="E16:F16"/>
    <mergeCell ref="E17:F17"/>
    <mergeCell ref="B19:B20"/>
    <mergeCell ref="C19:C20"/>
    <mergeCell ref="C22:C23"/>
    <mergeCell ref="B22:B23"/>
    <mergeCell ref="B6:G6"/>
    <mergeCell ref="B2:G2"/>
    <mergeCell ref="B3:G3"/>
    <mergeCell ref="B29:B30"/>
    <mergeCell ref="C29:C30"/>
    <mergeCell ref="B26:B27"/>
    <mergeCell ref="C26:C27"/>
  </mergeCells>
  <dataValidations count="5">
    <dataValidation type="list" allowBlank="1" showInputMessage="1" showErrorMessage="1" sqref="B19:B20">
      <formula1>RESIDENZIALE</formula1>
    </dataValidation>
    <dataValidation type="list" allowBlank="1" showInputMessage="1" showErrorMessage="1" sqref="B22:B23">
      <formula1>ARTIGIANALE_INDUSTRIALE</formula1>
    </dataValidation>
    <dataValidation type="list" allowBlank="1" showInputMessage="1" showErrorMessage="1" sqref="B29:B30">
      <formula1>COMMERCIALE_DIREZIONALE_TURISTICO</formula1>
    </dataValidation>
    <dataValidation type="list" allowBlank="1" showInputMessage="1" showErrorMessage="1" sqref="B32:B33">
      <formula1>CENTRI_COMMERCIALI_ALL_INGROSSO</formula1>
    </dataValidation>
    <dataValidation type="list" allowBlank="1" showInputMessage="1" showErrorMessage="1" sqref="B26:B27">
      <formula1>ARTIGINALE_INDUSTRIALE_SETTORI_SPECIFICI_ISTAT</formula1>
    </dataValidation>
  </dataValidations>
  <pageMargins left="0.32" right="0.28999999999999998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9"/>
  <sheetViews>
    <sheetView view="pageBreakPreview" zoomScale="70" zoomScaleNormal="60" zoomScaleSheetLayoutView="70" workbookViewId="0">
      <selection activeCell="J94" sqref="J94"/>
    </sheetView>
  </sheetViews>
  <sheetFormatPr defaultColWidth="8.5703125" defaultRowHeight="16.5" x14ac:dyDescent="0.3"/>
  <cols>
    <col min="1" max="1" width="2.28515625" style="47" customWidth="1"/>
    <col min="2" max="2" width="26" style="37" customWidth="1"/>
    <col min="3" max="3" width="35.5703125" style="48" customWidth="1"/>
    <col min="4" max="4" width="12.85546875" style="48" customWidth="1"/>
    <col min="5" max="5" width="14.42578125" style="37" customWidth="1"/>
    <col min="6" max="6" width="20.28515625" style="37" customWidth="1"/>
    <col min="7" max="7" width="18.28515625" style="37" customWidth="1"/>
    <col min="8" max="8" width="20.7109375" style="37" customWidth="1"/>
    <col min="9" max="9" width="18" style="48" customWidth="1"/>
    <col min="10" max="10" width="15" style="48" customWidth="1"/>
    <col min="11" max="11" width="3.140625" style="37" customWidth="1"/>
  </cols>
  <sheetData>
    <row r="1" spans="1:10" ht="18.75" x14ac:dyDescent="0.3">
      <c r="B1" s="313" t="s">
        <v>33</v>
      </c>
      <c r="C1" s="313"/>
      <c r="D1" s="313"/>
      <c r="E1" s="313"/>
      <c r="F1" s="313"/>
      <c r="G1" s="313"/>
      <c r="H1" s="313"/>
      <c r="I1" s="313"/>
      <c r="J1" s="313"/>
    </row>
    <row r="2" spans="1:10" ht="18.75" x14ac:dyDescent="0.3">
      <c r="B2" s="317" t="s">
        <v>199</v>
      </c>
      <c r="C2" s="317"/>
      <c r="D2" s="317"/>
      <c r="E2" s="317"/>
      <c r="F2" s="317"/>
      <c r="G2" s="317"/>
      <c r="H2" s="317"/>
      <c r="I2" s="317"/>
      <c r="J2" s="317"/>
    </row>
    <row r="3" spans="1:10" ht="18.75" x14ac:dyDescent="0.3">
      <c r="B3" s="317" t="s">
        <v>34</v>
      </c>
      <c r="C3" s="317"/>
      <c r="D3" s="317"/>
      <c r="E3" s="317"/>
      <c r="F3" s="317"/>
      <c r="G3" s="317"/>
      <c r="H3" s="317"/>
      <c r="I3" s="317"/>
      <c r="J3" s="317"/>
    </row>
    <row r="4" spans="1:10" ht="18.75" x14ac:dyDescent="0.3">
      <c r="B4" s="219"/>
      <c r="C4" s="219"/>
      <c r="D4" s="219"/>
      <c r="E4" s="219"/>
      <c r="F4" s="219"/>
      <c r="G4" s="219"/>
      <c r="H4" s="219"/>
      <c r="I4" s="219"/>
      <c r="J4" s="219"/>
    </row>
    <row r="5" spans="1:10" ht="18.75" x14ac:dyDescent="0.3">
      <c r="A5" s="262" t="s">
        <v>179</v>
      </c>
      <c r="B5" s="262"/>
      <c r="C5" s="262"/>
      <c r="D5" s="262"/>
      <c r="E5" s="262"/>
      <c r="F5" s="262"/>
      <c r="G5" s="262"/>
      <c r="H5" s="262"/>
      <c r="I5" s="262"/>
      <c r="J5" s="262"/>
    </row>
    <row r="6" spans="1:10" ht="17.25" thickBot="1" x14ac:dyDescent="0.35"/>
    <row r="7" spans="1:10" ht="18" thickTop="1" thickBot="1" x14ac:dyDescent="0.35">
      <c r="B7" s="314" t="s">
        <v>35</v>
      </c>
      <c r="C7" s="315"/>
      <c r="D7" s="315"/>
      <c r="E7" s="315"/>
      <c r="F7" s="315"/>
      <c r="G7" s="315"/>
      <c r="H7" s="316"/>
    </row>
    <row r="8" spans="1:10" ht="27.75" thickTop="1" x14ac:dyDescent="0.3">
      <c r="B8" s="49" t="s">
        <v>36</v>
      </c>
      <c r="C8" s="50" t="s">
        <v>37</v>
      </c>
      <c r="D8" s="51" t="s">
        <v>38</v>
      </c>
      <c r="E8" s="52"/>
      <c r="F8" s="53" t="s">
        <v>39</v>
      </c>
      <c r="G8" s="50" t="s">
        <v>40</v>
      </c>
      <c r="H8" s="54" t="s">
        <v>41</v>
      </c>
    </row>
    <row r="9" spans="1:10" x14ac:dyDescent="0.3">
      <c r="B9" s="55" t="s">
        <v>42</v>
      </c>
      <c r="C9" s="56" t="s">
        <v>43</v>
      </c>
      <c r="D9" s="57" t="s">
        <v>44</v>
      </c>
      <c r="E9" s="52"/>
      <c r="F9" s="55" t="s">
        <v>45</v>
      </c>
      <c r="G9" s="56" t="s">
        <v>46</v>
      </c>
      <c r="H9" s="57" t="s">
        <v>47</v>
      </c>
    </row>
    <row r="10" spans="1:10" x14ac:dyDescent="0.3">
      <c r="B10" s="58" t="s">
        <v>48</v>
      </c>
      <c r="C10" s="352"/>
      <c r="D10" s="59"/>
      <c r="F10" s="60" t="e">
        <f>ROUND((D10/$D$15),2)</f>
        <v>#DIV/0!</v>
      </c>
      <c r="G10" s="61">
        <v>0</v>
      </c>
      <c r="H10" s="62" t="e">
        <f>F10*G10</f>
        <v>#DIV/0!</v>
      </c>
    </row>
    <row r="11" spans="1:10" x14ac:dyDescent="0.3">
      <c r="B11" s="58" t="s">
        <v>49</v>
      </c>
      <c r="C11" s="352"/>
      <c r="D11" s="59"/>
      <c r="F11" s="60" t="e">
        <f>ROUND((D11/$D$15),2)</f>
        <v>#DIV/0!</v>
      </c>
      <c r="G11" s="61">
        <v>0.05</v>
      </c>
      <c r="H11" s="62" t="e">
        <f>F11*G11</f>
        <v>#DIV/0!</v>
      </c>
    </row>
    <row r="12" spans="1:10" x14ac:dyDescent="0.3">
      <c r="B12" s="58" t="s">
        <v>50</v>
      </c>
      <c r="C12" s="352"/>
      <c r="D12" s="59"/>
      <c r="F12" s="60" t="e">
        <f>ROUND((D12/$D$15),2)</f>
        <v>#DIV/0!</v>
      </c>
      <c r="G12" s="61">
        <v>0.15</v>
      </c>
      <c r="H12" s="62" t="e">
        <f>F12*G12</f>
        <v>#DIV/0!</v>
      </c>
    </row>
    <row r="13" spans="1:10" x14ac:dyDescent="0.3">
      <c r="B13" s="58" t="s">
        <v>51</v>
      </c>
      <c r="C13" s="352"/>
      <c r="D13" s="59"/>
      <c r="F13" s="60" t="e">
        <f>ROUND((D13/$D$15),2)</f>
        <v>#DIV/0!</v>
      </c>
      <c r="G13" s="61">
        <v>0.3</v>
      </c>
      <c r="H13" s="62" t="e">
        <f>F13*G13</f>
        <v>#DIV/0!</v>
      </c>
    </row>
    <row r="14" spans="1:10" x14ac:dyDescent="0.3">
      <c r="B14" s="63" t="s">
        <v>52</v>
      </c>
      <c r="C14" s="353"/>
      <c r="D14" s="64"/>
      <c r="F14" s="60" t="e">
        <f>ROUND((D14/$D$15),2)</f>
        <v>#DIV/0!</v>
      </c>
      <c r="G14" s="65">
        <v>0.5</v>
      </c>
      <c r="H14" s="62" t="e">
        <f>F14*G14</f>
        <v>#DIV/0!</v>
      </c>
    </row>
    <row r="15" spans="1:10" x14ac:dyDescent="0.3">
      <c r="C15" s="66" t="s">
        <v>53</v>
      </c>
      <c r="D15" s="67">
        <f>SUM(D10:D14)</f>
        <v>0</v>
      </c>
      <c r="G15" s="68" t="s">
        <v>54</v>
      </c>
      <c r="H15" s="69" t="s">
        <v>55</v>
      </c>
      <c r="I15" s="70" t="e">
        <f>SUM(H10:H14)</f>
        <v>#DIV/0!</v>
      </c>
    </row>
    <row r="16" spans="1:10" ht="17.25" thickBot="1" x14ac:dyDescent="0.35"/>
    <row r="17" spans="2:9" ht="18" thickTop="1" thickBot="1" x14ac:dyDescent="0.35">
      <c r="B17" s="257" t="s">
        <v>56</v>
      </c>
      <c r="C17" s="258"/>
      <c r="D17" s="259"/>
      <c r="F17" s="257" t="s">
        <v>57</v>
      </c>
      <c r="G17" s="258"/>
      <c r="H17" s="259"/>
    </row>
    <row r="18" spans="2:9" ht="17.25" thickTop="1" x14ac:dyDescent="0.3">
      <c r="B18" s="302" t="s">
        <v>58</v>
      </c>
      <c r="C18" s="303"/>
      <c r="D18" s="71" t="s">
        <v>59</v>
      </c>
      <c r="E18" s="52"/>
      <c r="F18" s="72" t="s">
        <v>60</v>
      </c>
      <c r="G18" s="73" t="s">
        <v>61</v>
      </c>
      <c r="H18" s="74" t="s">
        <v>40</v>
      </c>
    </row>
    <row r="19" spans="2:9" x14ac:dyDescent="0.3">
      <c r="B19" s="318" t="s">
        <v>62</v>
      </c>
      <c r="C19" s="319"/>
      <c r="D19" s="57" t="s">
        <v>63</v>
      </c>
      <c r="E19" s="52"/>
      <c r="F19" s="55" t="s">
        <v>64</v>
      </c>
      <c r="G19" s="56" t="s">
        <v>65</v>
      </c>
      <c r="H19" s="57" t="s">
        <v>66</v>
      </c>
    </row>
    <row r="20" spans="2:9" x14ac:dyDescent="0.3">
      <c r="B20" s="289" t="s">
        <v>67</v>
      </c>
      <c r="C20" s="290"/>
      <c r="D20" s="59"/>
      <c r="F20" s="58" t="s">
        <v>68</v>
      </c>
      <c r="G20" s="75" t="e">
        <f>IF(D26&lt;=0.5,"x"," ")</f>
        <v>#DIV/0!</v>
      </c>
      <c r="H20" s="76">
        <v>0</v>
      </c>
      <c r="I20" s="77" t="e">
        <f>IF(G20&lt;&gt;"x",0,0)</f>
        <v>#DIV/0!</v>
      </c>
    </row>
    <row r="21" spans="2:9" x14ac:dyDescent="0.3">
      <c r="B21" s="289" t="s">
        <v>69</v>
      </c>
      <c r="C21" s="290"/>
      <c r="D21" s="59"/>
      <c r="F21" s="58" t="s">
        <v>70</v>
      </c>
      <c r="G21" s="75" t="e">
        <f>IF(AND(D26&gt;0.5,D26&lt;0.75),"x"," ")</f>
        <v>#DIV/0!</v>
      </c>
      <c r="H21" s="76">
        <v>0.1</v>
      </c>
      <c r="I21" s="77" t="e">
        <f>IF(G21&lt;&gt;"x",0,10)</f>
        <v>#DIV/0!</v>
      </c>
    </row>
    <row r="22" spans="2:9" x14ac:dyDescent="0.3">
      <c r="B22" s="289" t="s">
        <v>71</v>
      </c>
      <c r="C22" s="290"/>
      <c r="D22" s="59"/>
      <c r="F22" s="58" t="s">
        <v>72</v>
      </c>
      <c r="G22" s="75" t="e">
        <f>IF(AND(D26&gt;0.75,D26&lt;1),"x"," ")</f>
        <v>#DIV/0!</v>
      </c>
      <c r="H22" s="76">
        <v>0.2</v>
      </c>
      <c r="I22" s="77" t="e">
        <f>IF(G22&lt;&gt;"x",0,20)</f>
        <v>#DIV/0!</v>
      </c>
    </row>
    <row r="23" spans="2:9" x14ac:dyDescent="0.3">
      <c r="B23" s="289" t="s">
        <v>73</v>
      </c>
      <c r="C23" s="290"/>
      <c r="D23" s="59"/>
      <c r="F23" s="63" t="s">
        <v>74</v>
      </c>
      <c r="G23" s="75" t="e">
        <f>IF(D26&gt;=1,"x"," ")</f>
        <v>#DIV/0!</v>
      </c>
      <c r="H23" s="78">
        <v>0.3</v>
      </c>
      <c r="I23" s="77" t="e">
        <f>IF(G23&lt;&gt;"x",0,30)</f>
        <v>#DIV/0!</v>
      </c>
    </row>
    <row r="24" spans="2:9" x14ac:dyDescent="0.3">
      <c r="B24" s="289" t="s">
        <v>75</v>
      </c>
      <c r="C24" s="290"/>
      <c r="D24" s="59"/>
      <c r="F24" s="297" t="s">
        <v>76</v>
      </c>
      <c r="G24" s="298"/>
      <c r="H24" s="69" t="s">
        <v>77</v>
      </c>
      <c r="I24" s="79" t="e">
        <f>SUM(I20:I23)/100</f>
        <v>#DIV/0!</v>
      </c>
    </row>
    <row r="25" spans="2:9" x14ac:dyDescent="0.3">
      <c r="B25" s="80"/>
      <c r="C25" s="81" t="s">
        <v>78</v>
      </c>
      <c r="D25" s="82">
        <f>SUM(D20:D24)</f>
        <v>0</v>
      </c>
    </row>
    <row r="26" spans="2:9" x14ac:dyDescent="0.3">
      <c r="B26" s="83" t="s">
        <v>64</v>
      </c>
      <c r="C26" s="84" t="s">
        <v>79</v>
      </c>
      <c r="D26" s="85" t="e">
        <f>(D25/D15)</f>
        <v>#DIV/0!</v>
      </c>
    </row>
    <row r="27" spans="2:9" ht="17.25" thickBot="1" x14ac:dyDescent="0.35"/>
    <row r="28" spans="2:9" ht="18" thickTop="1" thickBot="1" x14ac:dyDescent="0.35">
      <c r="B28" s="257" t="s">
        <v>80</v>
      </c>
      <c r="C28" s="258"/>
      <c r="D28" s="258"/>
      <c r="E28" s="258"/>
      <c r="F28" s="258"/>
      <c r="G28" s="258"/>
      <c r="H28" s="259"/>
    </row>
    <row r="29" spans="2:9" ht="17.25" thickTop="1" x14ac:dyDescent="0.3">
      <c r="B29" s="299" t="s">
        <v>81</v>
      </c>
      <c r="C29" s="300"/>
      <c r="D29" s="301"/>
      <c r="E29" s="52"/>
      <c r="F29" s="302" t="s">
        <v>82</v>
      </c>
      <c r="G29" s="303"/>
      <c r="H29" s="71" t="s">
        <v>40</v>
      </c>
    </row>
    <row r="30" spans="2:9" x14ac:dyDescent="0.3">
      <c r="B30" s="304" t="s">
        <v>83</v>
      </c>
      <c r="C30" s="305"/>
      <c r="D30" s="306"/>
      <c r="E30" s="52"/>
      <c r="F30" s="55" t="s">
        <v>84</v>
      </c>
      <c r="G30" s="56" t="s">
        <v>85</v>
      </c>
      <c r="H30" s="57" t="s">
        <v>86</v>
      </c>
    </row>
    <row r="31" spans="2:9" x14ac:dyDescent="0.3">
      <c r="F31" s="58">
        <v>0</v>
      </c>
      <c r="G31" s="86" t="str">
        <f>IF(D31&gt;=0.1,"x"," ")</f>
        <v xml:space="preserve"> </v>
      </c>
      <c r="H31" s="76">
        <v>0</v>
      </c>
      <c r="I31" s="77">
        <v>0</v>
      </c>
    </row>
    <row r="32" spans="2:9" x14ac:dyDescent="0.3">
      <c r="B32" s="287" t="s">
        <v>87</v>
      </c>
      <c r="C32" s="288"/>
      <c r="D32" s="87"/>
      <c r="F32" s="58">
        <v>1</v>
      </c>
      <c r="G32" s="75">
        <f>IF(COUNTIF($D$32:$D36,"x")=1,"x",)</f>
        <v>0</v>
      </c>
      <c r="H32" s="76">
        <v>0.1</v>
      </c>
      <c r="I32" s="77">
        <f>IF(G32&lt;&gt;"x",0,10)</f>
        <v>0</v>
      </c>
    </row>
    <row r="33" spans="2:10" x14ac:dyDescent="0.3">
      <c r="B33" s="291" t="s">
        <v>88</v>
      </c>
      <c r="C33" s="292"/>
      <c r="D33" s="59"/>
      <c r="F33" s="58">
        <v>2</v>
      </c>
      <c r="G33" s="75">
        <f>IF(COUNTIF($D$32:$D36,"x")=2,"x",)</f>
        <v>0</v>
      </c>
      <c r="H33" s="76">
        <v>0.2</v>
      </c>
      <c r="I33" s="77">
        <f>IF(G33&lt;&gt;"x",0,20)</f>
        <v>0</v>
      </c>
    </row>
    <row r="34" spans="2:10" x14ac:dyDescent="0.3">
      <c r="B34" s="291" t="s">
        <v>89</v>
      </c>
      <c r="C34" s="292"/>
      <c r="D34" s="59"/>
      <c r="F34" s="58">
        <v>3</v>
      </c>
      <c r="G34" s="75">
        <f>IF(COUNTIF($D$32:$D36,"x")=3,"x",)</f>
        <v>0</v>
      </c>
      <c r="H34" s="76">
        <v>0.3</v>
      </c>
      <c r="I34" s="77">
        <f>IF(G34&lt;&gt;"x",0,30)</f>
        <v>0</v>
      </c>
    </row>
    <row r="35" spans="2:10" x14ac:dyDescent="0.3">
      <c r="B35" s="291" t="s">
        <v>90</v>
      </c>
      <c r="C35" s="292"/>
      <c r="D35" s="59"/>
      <c r="F35" s="58">
        <v>4</v>
      </c>
      <c r="G35" s="75">
        <f>IF(COUNTIF($D$32:$D36,"x")=4,"x",)</f>
        <v>0</v>
      </c>
      <c r="H35" s="76">
        <v>0.4</v>
      </c>
      <c r="I35" s="77">
        <f>IF(G35&lt;&gt;"x",0,40)</f>
        <v>0</v>
      </c>
    </row>
    <row r="36" spans="2:10" x14ac:dyDescent="0.3">
      <c r="B36" s="255" t="s">
        <v>91</v>
      </c>
      <c r="C36" s="256"/>
      <c r="D36" s="64"/>
      <c r="F36" s="63">
        <v>5</v>
      </c>
      <c r="G36" s="88">
        <f>IF(COUNTIF($D$32:$D36,"x")=5,"x",)</f>
        <v>0</v>
      </c>
      <c r="H36" s="89">
        <v>0.5</v>
      </c>
      <c r="I36" s="77">
        <f>IF(G36&lt;&gt;"x",0,50)</f>
        <v>0</v>
      </c>
    </row>
    <row r="37" spans="2:10" x14ac:dyDescent="0.3">
      <c r="H37" s="90" t="s">
        <v>92</v>
      </c>
      <c r="I37" s="79">
        <f>SUM(I31:I36)/100</f>
        <v>0</v>
      </c>
    </row>
    <row r="38" spans="2:10" ht="17.25" thickBot="1" x14ac:dyDescent="0.35"/>
    <row r="39" spans="2:10" ht="18" thickTop="1" thickBot="1" x14ac:dyDescent="0.35">
      <c r="G39" s="91" t="s">
        <v>93</v>
      </c>
      <c r="H39" s="92" t="s">
        <v>94</v>
      </c>
      <c r="I39" s="93" t="e">
        <f>I15+I24+I37</f>
        <v>#DIV/0!</v>
      </c>
      <c r="J39" s="94"/>
    </row>
    <row r="40" spans="2:10" ht="18" thickTop="1" thickBot="1" x14ac:dyDescent="0.35">
      <c r="J40" s="94"/>
    </row>
    <row r="41" spans="2:10" ht="18" thickTop="1" thickBot="1" x14ac:dyDescent="0.35">
      <c r="B41" s="257" t="s">
        <v>95</v>
      </c>
      <c r="C41" s="258"/>
      <c r="D41" s="258"/>
      <c r="E41" s="259"/>
      <c r="G41" s="277" t="s">
        <v>96</v>
      </c>
      <c r="H41" s="278"/>
      <c r="I41" s="278"/>
      <c r="J41" s="279"/>
    </row>
    <row r="42" spans="2:10" ht="36" customHeight="1" thickTop="1" x14ac:dyDescent="0.3">
      <c r="B42" s="95" t="s">
        <v>97</v>
      </c>
      <c r="C42" s="266" t="s">
        <v>98</v>
      </c>
      <c r="D42" s="266"/>
      <c r="E42" s="96" t="s">
        <v>99</v>
      </c>
      <c r="G42" s="97" t="s">
        <v>100</v>
      </c>
      <c r="H42" s="98" t="s">
        <v>101</v>
      </c>
      <c r="I42" s="98" t="s">
        <v>102</v>
      </c>
      <c r="J42" s="99" t="s">
        <v>103</v>
      </c>
    </row>
    <row r="43" spans="2:10" ht="18" x14ac:dyDescent="0.3">
      <c r="B43" s="100" t="s">
        <v>104</v>
      </c>
      <c r="C43" s="101" t="s">
        <v>105</v>
      </c>
      <c r="D43" s="102" t="s">
        <v>106</v>
      </c>
      <c r="E43" s="103">
        <f>D15</f>
        <v>0</v>
      </c>
      <c r="G43" s="104" t="s">
        <v>107</v>
      </c>
      <c r="H43" s="105" t="s">
        <v>108</v>
      </c>
      <c r="I43" s="106" t="e">
        <f>IF(I$39&lt;=5%,"x"," ")</f>
        <v>#DIV/0!</v>
      </c>
      <c r="J43" s="76">
        <v>0</v>
      </c>
    </row>
    <row r="44" spans="2:10" ht="21.75" customHeight="1" x14ac:dyDescent="0.3">
      <c r="B44" s="104" t="s">
        <v>109</v>
      </c>
      <c r="C44" s="107" t="s">
        <v>110</v>
      </c>
      <c r="D44" s="108" t="s">
        <v>111</v>
      </c>
      <c r="E44" s="109">
        <f>D25</f>
        <v>0</v>
      </c>
      <c r="G44" s="104" t="s">
        <v>112</v>
      </c>
      <c r="H44" s="105" t="s">
        <v>113</v>
      </c>
      <c r="I44" s="106" t="e">
        <f>IF(I$39&gt;10%," ",IF(I$39&lt;5%," ",IF(I$39&gt;5%,"x"," ")))</f>
        <v>#DIV/0!</v>
      </c>
      <c r="J44" s="76">
        <v>0.05</v>
      </c>
    </row>
    <row r="45" spans="2:10" ht="21.75" customHeight="1" x14ac:dyDescent="0.3">
      <c r="B45" s="104" t="s">
        <v>114</v>
      </c>
      <c r="C45" s="107" t="s">
        <v>115</v>
      </c>
      <c r="D45" s="108" t="s">
        <v>116</v>
      </c>
      <c r="E45" s="110">
        <f>(E44*0.6)</f>
        <v>0</v>
      </c>
      <c r="G45" s="104" t="s">
        <v>117</v>
      </c>
      <c r="H45" s="105" t="s">
        <v>118</v>
      </c>
      <c r="I45" s="106" t="e">
        <f>IF(I$39&gt;15%," ",IF(I$39&lt;10%," ",IF(I$39&gt;10%,"x"," ")))</f>
        <v>#DIV/0!</v>
      </c>
      <c r="J45" s="76">
        <v>0.1</v>
      </c>
    </row>
    <row r="46" spans="2:10" ht="21.75" customHeight="1" x14ac:dyDescent="0.3">
      <c r="B46" s="80" t="s">
        <v>119</v>
      </c>
      <c r="C46" s="111" t="s">
        <v>120</v>
      </c>
      <c r="D46" s="112" t="s">
        <v>121</v>
      </c>
      <c r="E46" s="113">
        <f>E45+E43</f>
        <v>0</v>
      </c>
      <c r="G46" s="104" t="s">
        <v>122</v>
      </c>
      <c r="H46" s="105" t="s">
        <v>123</v>
      </c>
      <c r="I46" s="106" t="e">
        <f>IF(I$39&gt;20%," ",IF(I$39&lt;15%," ",IF(I$39&gt;15%,"x"," ")))</f>
        <v>#DIV/0!</v>
      </c>
      <c r="J46" s="76">
        <v>0.15</v>
      </c>
    </row>
    <row r="47" spans="2:10" ht="17.25" thickBot="1" x14ac:dyDescent="0.35">
      <c r="G47" s="104" t="s">
        <v>124</v>
      </c>
      <c r="H47" s="105" t="s">
        <v>125</v>
      </c>
      <c r="I47" s="106" t="e">
        <f>IF(I$39&gt;25%," ",IF(I$39&lt;20%," ",IF(I$39&gt;20%,"x"," ")))</f>
        <v>#DIV/0!</v>
      </c>
      <c r="J47" s="76">
        <v>0.2</v>
      </c>
    </row>
    <row r="48" spans="2:10" ht="17.25" thickTop="1" x14ac:dyDescent="0.3">
      <c r="B48" s="267" t="s">
        <v>126</v>
      </c>
      <c r="C48" s="268"/>
      <c r="D48" s="268"/>
      <c r="E48" s="269"/>
      <c r="G48" s="104" t="s">
        <v>127</v>
      </c>
      <c r="H48" s="105" t="s">
        <v>128</v>
      </c>
      <c r="I48" s="106" t="e">
        <f>IF(I$39&gt;30%," ",IF(I$39&lt;25%," ",IF(I$39&gt;25%,"x"," ")))</f>
        <v>#DIV/0!</v>
      </c>
      <c r="J48" s="76">
        <v>0.25</v>
      </c>
    </row>
    <row r="49" spans="2:10" ht="17.25" thickBot="1" x14ac:dyDescent="0.35">
      <c r="B49" s="270"/>
      <c r="C49" s="271"/>
      <c r="D49" s="271"/>
      <c r="E49" s="272"/>
      <c r="G49" s="104" t="s">
        <v>129</v>
      </c>
      <c r="H49" s="105" t="s">
        <v>130</v>
      </c>
      <c r="I49" s="106" t="e">
        <f>IF(I$39&gt;35%," ",IF(I$39&lt;30%," ",IF(I$39&gt;30%,"x"," ")))</f>
        <v>#DIV/0!</v>
      </c>
      <c r="J49" s="76">
        <v>0.3</v>
      </c>
    </row>
    <row r="50" spans="2:10" ht="17.25" thickTop="1" x14ac:dyDescent="0.3">
      <c r="B50" s="178" t="s">
        <v>131</v>
      </c>
      <c r="C50" s="179" t="s">
        <v>132</v>
      </c>
      <c r="D50" s="179"/>
      <c r="E50" s="180" t="s">
        <v>133</v>
      </c>
      <c r="G50" s="104" t="s">
        <v>134</v>
      </c>
      <c r="H50" s="105" t="s">
        <v>135</v>
      </c>
      <c r="I50" s="106" t="e">
        <f>IF(I$39&gt;40%," ",IF(I$39&lt;35%," ",IF(I$39&gt;35%,"x"," ")))</f>
        <v>#DIV/0!</v>
      </c>
      <c r="J50" s="76">
        <v>0.35</v>
      </c>
    </row>
    <row r="51" spans="2:10" ht="18" x14ac:dyDescent="0.3">
      <c r="B51" s="181" t="s">
        <v>136</v>
      </c>
      <c r="C51" s="182" t="s">
        <v>105</v>
      </c>
      <c r="D51" s="183" t="s">
        <v>137</v>
      </c>
      <c r="E51" s="184"/>
      <c r="G51" s="104" t="s">
        <v>138</v>
      </c>
      <c r="H51" s="105" t="s">
        <v>139</v>
      </c>
      <c r="I51" s="106" t="e">
        <f>IF(I$39&gt;45%," ",IF(I$39&lt;40%," ",IF(I$39&gt;40%,"x"," ")))</f>
        <v>#DIV/0!</v>
      </c>
      <c r="J51" s="76">
        <v>0.4</v>
      </c>
    </row>
    <row r="52" spans="2:10" ht="18" x14ac:dyDescent="0.3">
      <c r="B52" s="185" t="s">
        <v>140</v>
      </c>
      <c r="C52" s="186" t="s">
        <v>110</v>
      </c>
      <c r="D52" s="187" t="s">
        <v>141</v>
      </c>
      <c r="E52" s="188"/>
      <c r="G52" s="104" t="s">
        <v>142</v>
      </c>
      <c r="H52" s="105" t="s">
        <v>143</v>
      </c>
      <c r="I52" s="106" t="e">
        <f>IF(I$39&gt;50%," ",IF(I$39&lt;45%," ",IF(I$39&gt;45%,"x"," ")))</f>
        <v>#DIV/0!</v>
      </c>
      <c r="J52" s="76">
        <v>0.45</v>
      </c>
    </row>
    <row r="53" spans="2:10" ht="18" x14ac:dyDescent="0.3">
      <c r="B53" s="185" t="s">
        <v>114</v>
      </c>
      <c r="C53" s="186" t="s">
        <v>115</v>
      </c>
      <c r="D53" s="187" t="s">
        <v>144</v>
      </c>
      <c r="E53" s="189">
        <f>(E52*0.6)</f>
        <v>0</v>
      </c>
      <c r="G53" s="80" t="s">
        <v>145</v>
      </c>
      <c r="H53" s="81" t="s">
        <v>146</v>
      </c>
      <c r="I53" s="106" t="e">
        <f>IF(I$39&lt;50%," ",IF(I$39&gt;50%,"x"," "))</f>
        <v>#DIV/0!</v>
      </c>
      <c r="J53" s="78">
        <v>0.5</v>
      </c>
    </row>
    <row r="54" spans="2:10" ht="18" x14ac:dyDescent="0.3">
      <c r="B54" s="190" t="s">
        <v>147</v>
      </c>
      <c r="C54" s="191" t="s">
        <v>120</v>
      </c>
      <c r="D54" s="192" t="s">
        <v>148</v>
      </c>
      <c r="E54" s="193">
        <f>E53+E51</f>
        <v>0</v>
      </c>
      <c r="G54" s="273" t="s">
        <v>149</v>
      </c>
      <c r="H54" s="274"/>
      <c r="I54" s="274"/>
      <c r="J54" s="114" t="e">
        <f>IF(I43="X",0%,0)+IF(I44="X",5%,0)+IF(I45="X",10%,0)+IF(I46="X",15%,0)+IF(I47="X",20%,0)+IF(I48="X",25%,0)+IF(I49="X",30%,0)+IF(I50="X",35%,0)+IF(I51="X",40%,0)+IF(I52="X",45%,0)+IF(I53="X",50%,0)</f>
        <v>#DIV/0!</v>
      </c>
    </row>
    <row r="55" spans="2:10" ht="17.25" thickBot="1" x14ac:dyDescent="0.35"/>
    <row r="56" spans="2:10" ht="21.75" customHeight="1" thickTop="1" x14ac:dyDescent="0.3">
      <c r="B56" s="293" t="s">
        <v>206</v>
      </c>
      <c r="C56" s="294"/>
      <c r="D56" s="294"/>
      <c r="E56" s="294"/>
      <c r="F56" s="239"/>
      <c r="G56" s="250" t="s">
        <v>224</v>
      </c>
      <c r="H56" s="250"/>
      <c r="I56" s="115" t="s">
        <v>150</v>
      </c>
      <c r="J56" s="173">
        <v>304.93</v>
      </c>
    </row>
    <row r="57" spans="2:10" ht="21.75" customHeight="1" x14ac:dyDescent="0.3">
      <c r="B57" s="275" t="s">
        <v>151</v>
      </c>
      <c r="C57" s="275"/>
      <c r="D57" s="275"/>
      <c r="F57" s="48"/>
      <c r="H57"/>
      <c r="I57" s="48" t="s">
        <v>150</v>
      </c>
      <c r="J57" s="116" t="e">
        <f>J56+(J56*J54)</f>
        <v>#DIV/0!</v>
      </c>
    </row>
    <row r="58" spans="2:10" ht="21.75" customHeight="1" thickBot="1" x14ac:dyDescent="0.35">
      <c r="B58" s="276" t="s">
        <v>152</v>
      </c>
      <c r="C58" s="276"/>
      <c r="D58" s="276"/>
      <c r="E58" s="117"/>
      <c r="F58" s="117"/>
      <c r="G58" s="117"/>
      <c r="H58" s="238" t="s">
        <v>153</v>
      </c>
      <c r="I58" s="118" t="s">
        <v>150</v>
      </c>
      <c r="J58" s="119" t="e">
        <f>J57*(E46+E54)</f>
        <v>#DIV/0!</v>
      </c>
    </row>
    <row r="59" spans="2:10" ht="21.75" customHeight="1" thickTop="1" thickBot="1" x14ac:dyDescent="0.35">
      <c r="B59" s="120"/>
      <c r="C59" s="120"/>
      <c r="D59" s="120"/>
      <c r="E59" s="121"/>
      <c r="F59" s="121"/>
      <c r="G59" s="121"/>
      <c r="H59" s="121"/>
      <c r="I59" s="122"/>
      <c r="J59" s="123"/>
    </row>
    <row r="60" spans="2:10" ht="21.75" customHeight="1" thickTop="1" thickBot="1" x14ac:dyDescent="0.35">
      <c r="B60" s="236" t="s">
        <v>207</v>
      </c>
      <c r="C60" s="254" t="s">
        <v>209</v>
      </c>
      <c r="D60" s="254"/>
      <c r="E60" s="237">
        <v>0.69299999999999995</v>
      </c>
      <c r="F60" s="121"/>
      <c r="G60" s="121"/>
      <c r="H60" s="121"/>
      <c r="I60" s="232"/>
      <c r="J60" s="123"/>
    </row>
    <row r="61" spans="2:10" ht="21.75" customHeight="1" thickTop="1" thickBot="1" x14ac:dyDescent="0.35">
      <c r="G61" s="277" t="s">
        <v>154</v>
      </c>
      <c r="H61" s="278"/>
      <c r="I61" s="278"/>
      <c r="J61" s="279"/>
    </row>
    <row r="62" spans="2:10" ht="21.75" customHeight="1" thickTop="1" thickBot="1" x14ac:dyDescent="0.35">
      <c r="B62" s="280" t="s">
        <v>208</v>
      </c>
      <c r="C62" s="281"/>
      <c r="D62" s="281"/>
      <c r="E62" s="282"/>
      <c r="G62" s="124" t="s">
        <v>155</v>
      </c>
      <c r="H62" s="125" t="s">
        <v>156</v>
      </c>
      <c r="I62" s="125" t="s">
        <v>157</v>
      </c>
      <c r="J62" s="126" t="s">
        <v>158</v>
      </c>
    </row>
    <row r="63" spans="2:10" ht="21.75" customHeight="1" thickTop="1" x14ac:dyDescent="0.3">
      <c r="B63" s="283" t="s">
        <v>159</v>
      </c>
      <c r="C63" s="284"/>
      <c r="D63" s="285"/>
      <c r="E63" s="127"/>
      <c r="G63" s="128">
        <f>C14</f>
        <v>0</v>
      </c>
      <c r="H63" s="38">
        <f>D15</f>
        <v>0</v>
      </c>
      <c r="I63" s="38">
        <f>D25</f>
        <v>0</v>
      </c>
      <c r="J63" s="129">
        <f>IF(E$64="X","7%",IF(E$65="X","6%",IF(E$66="X","6%",IF(E$67="X","5%",IF(E$68="X","5%",IF(E$69="X","10%",0))))))</f>
        <v>0</v>
      </c>
    </row>
    <row r="64" spans="2:10" ht="21.75" customHeight="1" x14ac:dyDescent="0.3">
      <c r="B64" s="264" t="s">
        <v>160</v>
      </c>
      <c r="C64" s="265"/>
      <c r="D64" s="130">
        <v>7.0000000000000007E-2</v>
      </c>
      <c r="E64" s="131"/>
      <c r="G64" s="132"/>
      <c r="H64" s="133"/>
      <c r="I64" s="133"/>
      <c r="J64" s="134"/>
    </row>
    <row r="65" spans="1:10" ht="21.75" customHeight="1" x14ac:dyDescent="0.3">
      <c r="B65" s="264" t="s">
        <v>161</v>
      </c>
      <c r="C65" s="265"/>
      <c r="D65" s="130">
        <v>0.06</v>
      </c>
      <c r="E65" s="131"/>
      <c r="G65" s="132"/>
      <c r="H65" s="133"/>
      <c r="I65" s="133"/>
      <c r="J65" s="134"/>
    </row>
    <row r="66" spans="1:10" ht="21.75" customHeight="1" x14ac:dyDescent="0.3">
      <c r="B66" s="264" t="s">
        <v>162</v>
      </c>
      <c r="C66" s="265"/>
      <c r="D66" s="130">
        <v>0.06</v>
      </c>
      <c r="E66" s="131"/>
      <c r="G66" s="132"/>
      <c r="H66" s="133"/>
      <c r="I66" s="133"/>
      <c r="J66" s="134"/>
    </row>
    <row r="67" spans="1:10" ht="21.75" customHeight="1" x14ac:dyDescent="0.3">
      <c r="B67" s="264" t="s">
        <v>163</v>
      </c>
      <c r="C67" s="265"/>
      <c r="D67" s="130">
        <v>0.05</v>
      </c>
      <c r="E67" s="131"/>
      <c r="G67" s="132"/>
      <c r="H67" s="133"/>
      <c r="I67" s="133"/>
      <c r="J67" s="134"/>
    </row>
    <row r="68" spans="1:10" ht="21.75" customHeight="1" x14ac:dyDescent="0.3">
      <c r="B68" s="264" t="s">
        <v>164</v>
      </c>
      <c r="C68" s="265"/>
      <c r="D68" s="130">
        <v>0.05</v>
      </c>
      <c r="E68" s="131"/>
      <c r="F68" s="135"/>
      <c r="G68" s="136"/>
      <c r="H68" s="137"/>
      <c r="I68" s="137"/>
      <c r="J68" s="138"/>
    </row>
    <row r="69" spans="1:10" ht="21.75" customHeight="1" x14ac:dyDescent="0.3">
      <c r="B69" s="295" t="s">
        <v>165</v>
      </c>
      <c r="C69" s="296"/>
      <c r="D69" s="139">
        <v>0.1</v>
      </c>
      <c r="E69" s="140"/>
      <c r="F69" s="135"/>
      <c r="G69" s="320" t="s">
        <v>158</v>
      </c>
      <c r="H69" s="321"/>
      <c r="I69" s="322"/>
      <c r="J69" s="141">
        <f>J63+J64+J65+J66+J67+J68</f>
        <v>0</v>
      </c>
    </row>
    <row r="70" spans="1:10" ht="21.75" customHeight="1" x14ac:dyDescent="0.3">
      <c r="B70" s="286" t="s">
        <v>166</v>
      </c>
      <c r="C70" s="286"/>
      <c r="D70" s="286"/>
      <c r="E70" s="286"/>
      <c r="F70" s="135"/>
      <c r="G70" s="135"/>
      <c r="H70" s="121"/>
      <c r="I70" s="122"/>
      <c r="J70" s="123"/>
    </row>
    <row r="71" spans="1:10" ht="21.75" customHeight="1" thickBot="1" x14ac:dyDescent="0.35">
      <c r="B71" s="142"/>
      <c r="C71" s="142"/>
      <c r="D71" s="143"/>
      <c r="E71" s="143"/>
      <c r="F71" s="135"/>
      <c r="G71" s="135"/>
      <c r="H71" s="121"/>
      <c r="I71" s="122"/>
      <c r="J71" s="123"/>
    </row>
    <row r="72" spans="1:10" ht="26.25" customHeight="1" thickTop="1" x14ac:dyDescent="0.3">
      <c r="B72" s="326" t="s">
        <v>167</v>
      </c>
      <c r="C72" s="327"/>
      <c r="D72" s="327"/>
      <c r="E72" s="327"/>
      <c r="F72" s="327"/>
      <c r="G72" s="327"/>
      <c r="H72" s="327"/>
      <c r="I72" s="144" t="s">
        <v>150</v>
      </c>
      <c r="J72" s="145" t="e">
        <f>J58</f>
        <v>#DIV/0!</v>
      </c>
    </row>
    <row r="73" spans="1:10" ht="26.25" customHeight="1" x14ac:dyDescent="0.3">
      <c r="B73" s="328" t="s">
        <v>168</v>
      </c>
      <c r="C73" s="329"/>
      <c r="D73" s="329"/>
      <c r="E73" s="329"/>
      <c r="F73" s="329"/>
      <c r="G73" s="329"/>
      <c r="H73" s="329"/>
      <c r="I73" s="133" t="s">
        <v>169</v>
      </c>
      <c r="J73" s="146">
        <f>J69</f>
        <v>0</v>
      </c>
    </row>
    <row r="74" spans="1:10" ht="26.25" customHeight="1" x14ac:dyDescent="0.3">
      <c r="B74" s="328" t="s">
        <v>170</v>
      </c>
      <c r="C74" s="329"/>
      <c r="D74" s="329"/>
      <c r="E74" s="329"/>
      <c r="F74" s="329"/>
      <c r="G74" s="329"/>
      <c r="H74" s="329"/>
      <c r="I74" s="133" t="s">
        <v>150</v>
      </c>
      <c r="J74" s="147" t="e">
        <f>J72*J73</f>
        <v>#DIV/0!</v>
      </c>
    </row>
    <row r="75" spans="1:10" ht="18.75" customHeight="1" x14ac:dyDescent="0.3">
      <c r="B75" s="330" t="s">
        <v>171</v>
      </c>
      <c r="C75" s="331"/>
      <c r="D75" s="331"/>
      <c r="E75" s="331"/>
      <c r="F75" s="331"/>
      <c r="G75" s="331"/>
      <c r="H75" s="331"/>
      <c r="I75" s="133" t="s">
        <v>150</v>
      </c>
      <c r="J75" s="148"/>
    </row>
    <row r="76" spans="1:10" ht="22.5" customHeight="1" thickBot="1" x14ac:dyDescent="0.35">
      <c r="B76" s="260" t="s">
        <v>178</v>
      </c>
      <c r="C76" s="261"/>
      <c r="D76" s="261"/>
      <c r="E76" s="261"/>
      <c r="F76" s="261"/>
      <c r="G76" s="261"/>
      <c r="H76" s="261"/>
      <c r="I76" s="149" t="s">
        <v>150</v>
      </c>
      <c r="J76" s="150" t="e">
        <f>J74-J75</f>
        <v>#DIV/0!</v>
      </c>
    </row>
    <row r="77" spans="1:10" ht="21.75" customHeight="1" thickTop="1" x14ac:dyDescent="0.3">
      <c r="B77" s="151"/>
      <c r="C77" s="151"/>
      <c r="D77" s="151"/>
      <c r="E77" s="152"/>
      <c r="J77" s="153"/>
    </row>
    <row r="78" spans="1:10" ht="21.75" customHeight="1" x14ac:dyDescent="0.3">
      <c r="B78" s="120"/>
      <c r="C78" s="120"/>
      <c r="D78" s="120"/>
      <c r="E78" s="121"/>
      <c r="F78" s="121"/>
      <c r="G78" s="121"/>
      <c r="H78" s="121"/>
      <c r="I78" s="122"/>
      <c r="J78" s="123"/>
    </row>
    <row r="79" spans="1:10" ht="21.75" customHeight="1" x14ac:dyDescent="0.3">
      <c r="A79" s="262" t="s">
        <v>177</v>
      </c>
      <c r="B79" s="262"/>
      <c r="C79" s="262"/>
      <c r="D79" s="262"/>
      <c r="E79" s="262"/>
      <c r="F79" s="262"/>
      <c r="G79" s="262"/>
      <c r="H79" s="262"/>
      <c r="I79" s="262"/>
      <c r="J79" s="262"/>
    </row>
    <row r="80" spans="1:10" ht="21.75" customHeight="1" x14ac:dyDescent="0.3">
      <c r="B80" s="120"/>
      <c r="C80" s="120"/>
      <c r="D80" s="120"/>
      <c r="E80" s="121"/>
      <c r="F80" s="121"/>
      <c r="G80" s="121"/>
      <c r="H80" s="121"/>
      <c r="I80" s="172"/>
      <c r="J80" s="123"/>
    </row>
    <row r="81" spans="1:15" ht="21.75" customHeight="1" x14ac:dyDescent="0.3">
      <c r="A81" s="263" t="s">
        <v>172</v>
      </c>
      <c r="B81" s="263"/>
      <c r="C81" s="263"/>
      <c r="D81" s="263"/>
      <c r="E81" s="263"/>
      <c r="F81" s="263"/>
      <c r="G81" s="263"/>
      <c r="H81" s="263"/>
      <c r="I81" s="263"/>
      <c r="J81" s="263"/>
    </row>
    <row r="82" spans="1:15" ht="21.75" customHeight="1" thickBot="1" x14ac:dyDescent="0.35">
      <c r="B82" s="120"/>
      <c r="C82" s="120"/>
      <c r="D82" s="120"/>
      <c r="E82" s="121"/>
      <c r="F82" s="121"/>
      <c r="G82" s="121"/>
      <c r="H82" s="121"/>
      <c r="I82" s="122"/>
      <c r="J82" s="123"/>
    </row>
    <row r="83" spans="1:15" ht="21.75" customHeight="1" thickTop="1" thickBot="1" x14ac:dyDescent="0.35">
      <c r="B83" s="277" t="s">
        <v>173</v>
      </c>
      <c r="C83" s="278"/>
      <c r="D83" s="278"/>
      <c r="E83" s="278"/>
      <c r="F83" s="278"/>
      <c r="G83" s="278"/>
      <c r="H83" s="278"/>
      <c r="I83" s="278"/>
      <c r="J83" s="279"/>
    </row>
    <row r="84" spans="1:15" ht="21.75" customHeight="1" thickTop="1" x14ac:dyDescent="0.3">
      <c r="B84" s="221"/>
      <c r="C84" s="323" t="s">
        <v>204</v>
      </c>
      <c r="D84" s="324"/>
      <c r="E84" s="324"/>
      <c r="F84" s="324"/>
      <c r="G84" s="325"/>
      <c r="H84" s="234" t="s">
        <v>174</v>
      </c>
      <c r="I84" s="234"/>
      <c r="J84" s="235" t="s">
        <v>205</v>
      </c>
    </row>
    <row r="85" spans="1:15" ht="21.75" customHeight="1" x14ac:dyDescent="0.3">
      <c r="B85" s="132">
        <v>1</v>
      </c>
      <c r="C85" s="307" t="s">
        <v>200</v>
      </c>
      <c r="D85" s="308"/>
      <c r="E85" s="308"/>
      <c r="F85" s="308"/>
      <c r="G85" s="309"/>
      <c r="H85" s="233">
        <v>0.3</v>
      </c>
      <c r="I85" s="36"/>
      <c r="J85" s="154">
        <f>IF(I85="X","30,00%",0)</f>
        <v>0</v>
      </c>
      <c r="K85" s="155">
        <f>(8*0.3)/100</f>
        <v>2.4E-2</v>
      </c>
      <c r="L85" s="156">
        <f>(8*70%)/100</f>
        <v>5.5999999999999994E-2</v>
      </c>
      <c r="M85" s="156">
        <f>(8*100%)/100</f>
        <v>0.08</v>
      </c>
      <c r="O85" s="157"/>
    </row>
    <row r="86" spans="1:15" ht="21.75" customHeight="1" x14ac:dyDescent="0.3">
      <c r="B86" s="132">
        <v>2</v>
      </c>
      <c r="C86" s="307" t="s">
        <v>202</v>
      </c>
      <c r="D86" s="308"/>
      <c r="E86" s="308"/>
      <c r="F86" s="308"/>
      <c r="G86" s="309"/>
      <c r="H86" s="233">
        <v>0.5</v>
      </c>
      <c r="I86" s="36"/>
      <c r="J86" s="154">
        <f>IF(I86="X","50,00%",0)</f>
        <v>0</v>
      </c>
      <c r="K86" s="155">
        <f>(12*0.3)/100</f>
        <v>3.5999999999999997E-2</v>
      </c>
      <c r="L86" s="156">
        <f>(12*70%)/100</f>
        <v>8.3999999999999991E-2</v>
      </c>
      <c r="M86" s="156">
        <f>(12*100%)/100</f>
        <v>0.12</v>
      </c>
      <c r="O86" s="157"/>
    </row>
    <row r="87" spans="1:15" ht="21.75" customHeight="1" x14ac:dyDescent="0.3">
      <c r="B87" s="132">
        <v>3</v>
      </c>
      <c r="C87" s="307" t="s">
        <v>203</v>
      </c>
      <c r="D87" s="308"/>
      <c r="E87" s="308"/>
      <c r="F87" s="308"/>
      <c r="G87" s="309"/>
      <c r="H87" s="233">
        <v>0.8</v>
      </c>
      <c r="I87" s="36"/>
      <c r="J87" s="154">
        <f>IF(I87="X","80,00%",0)</f>
        <v>0</v>
      </c>
      <c r="K87" s="155">
        <f>(16*0.3)/100</f>
        <v>4.8000000000000001E-2</v>
      </c>
      <c r="L87" s="156">
        <f>(16*70%)/100</f>
        <v>0.11199999999999999</v>
      </c>
      <c r="M87" s="156">
        <f>(16*100%)/100</f>
        <v>0.16</v>
      </c>
      <c r="O87" s="157"/>
    </row>
    <row r="88" spans="1:15" ht="21.75" customHeight="1" x14ac:dyDescent="0.3">
      <c r="B88" s="132">
        <v>4</v>
      </c>
      <c r="C88" s="310" t="s">
        <v>201</v>
      </c>
      <c r="D88" s="311"/>
      <c r="E88" s="311"/>
      <c r="F88" s="311"/>
      <c r="G88" s="312"/>
      <c r="H88" s="233">
        <v>1</v>
      </c>
      <c r="I88" s="36"/>
      <c r="J88" s="154">
        <f>IF(I88="X","100,00%",0)</f>
        <v>0</v>
      </c>
      <c r="K88" s="155">
        <f>(20*0.3)/100</f>
        <v>0.06</v>
      </c>
      <c r="L88" s="156">
        <f>(20*70%)/100</f>
        <v>0.14000000000000001</v>
      </c>
      <c r="M88" s="156">
        <f>(20*100%)/100</f>
        <v>0.2</v>
      </c>
      <c r="O88" s="157"/>
    </row>
    <row r="89" spans="1:15" ht="21.75" customHeight="1" x14ac:dyDescent="0.3">
      <c r="B89" s="251"/>
      <c r="C89" s="252"/>
      <c r="D89" s="252"/>
      <c r="E89" s="252"/>
      <c r="F89" s="252"/>
      <c r="G89" s="252"/>
      <c r="H89" s="252"/>
      <c r="I89" s="253"/>
      <c r="J89" s="158">
        <f>J85+J86+J87+J88</f>
        <v>0</v>
      </c>
      <c r="K89" s="159"/>
      <c r="L89" s="159"/>
      <c r="M89" s="159"/>
      <c r="O89" s="157"/>
    </row>
    <row r="90" spans="1:15" ht="21.75" customHeight="1" thickBot="1" x14ac:dyDescent="0.35">
      <c r="B90" s="160"/>
      <c r="C90" s="151"/>
      <c r="D90" s="151"/>
      <c r="E90" s="161"/>
      <c r="F90" s="152"/>
      <c r="G90" s="160"/>
      <c r="H90" s="160"/>
      <c r="I90" s="160"/>
      <c r="J90" s="160"/>
    </row>
    <row r="91" spans="1:15" ht="26.25" customHeight="1" thickTop="1" x14ac:dyDescent="0.3">
      <c r="B91" s="226" t="s">
        <v>175</v>
      </c>
      <c r="C91" s="227"/>
      <c r="D91" s="227"/>
      <c r="E91" s="227"/>
      <c r="F91" s="227"/>
      <c r="G91" s="227"/>
      <c r="H91" s="228"/>
      <c r="I91" s="144" t="s">
        <v>150</v>
      </c>
      <c r="J91" s="145" t="e">
        <f>J76</f>
        <v>#DIV/0!</v>
      </c>
    </row>
    <row r="92" spans="1:15" ht="26.25" customHeight="1" x14ac:dyDescent="0.3">
      <c r="B92" s="229" t="s">
        <v>176</v>
      </c>
      <c r="C92" s="230"/>
      <c r="D92" s="230"/>
      <c r="E92" s="230"/>
      <c r="F92" s="230"/>
      <c r="G92" s="230"/>
      <c r="H92" s="231"/>
      <c r="I92" s="222" t="s">
        <v>169</v>
      </c>
      <c r="J92" s="162">
        <f>J89</f>
        <v>0</v>
      </c>
    </row>
    <row r="93" spans="1:15" ht="26.25" customHeight="1" x14ac:dyDescent="0.3">
      <c r="B93" s="229" t="s">
        <v>170</v>
      </c>
      <c r="C93" s="230"/>
      <c r="D93" s="230"/>
      <c r="E93" s="230"/>
      <c r="F93" s="230"/>
      <c r="G93" s="230"/>
      <c r="H93" s="231"/>
      <c r="I93" s="222" t="s">
        <v>150</v>
      </c>
      <c r="J93" s="147" t="e">
        <f>J91*J92</f>
        <v>#DIV/0!</v>
      </c>
    </row>
    <row r="94" spans="1:15" ht="18.75" customHeight="1" x14ac:dyDescent="0.3">
      <c r="B94" s="223" t="s">
        <v>171</v>
      </c>
      <c r="C94" s="224"/>
      <c r="D94" s="224"/>
      <c r="E94" s="224"/>
      <c r="F94" s="224"/>
      <c r="G94" s="224"/>
      <c r="H94" s="225"/>
      <c r="I94" s="222" t="s">
        <v>150</v>
      </c>
      <c r="J94" s="163"/>
    </row>
    <row r="95" spans="1:15" ht="22.5" customHeight="1" thickBot="1" x14ac:dyDescent="0.35">
      <c r="B95" s="164" t="s">
        <v>170</v>
      </c>
      <c r="C95" s="165"/>
      <c r="D95" s="165"/>
      <c r="E95" s="165"/>
      <c r="F95" s="165"/>
      <c r="G95" s="165"/>
      <c r="H95" s="166"/>
      <c r="I95" s="149" t="s">
        <v>150</v>
      </c>
      <c r="J95" s="150" t="e">
        <f>J93-J94</f>
        <v>#DIV/0!</v>
      </c>
    </row>
    <row r="96" spans="1:15" ht="22.5" customHeight="1" thickTop="1" x14ac:dyDescent="0.3">
      <c r="B96" s="47"/>
      <c r="C96" s="167"/>
      <c r="D96" s="167"/>
      <c r="E96" s="167"/>
      <c r="F96" s="167"/>
      <c r="G96" s="167"/>
      <c r="H96" s="167"/>
      <c r="I96" s="37"/>
      <c r="J96" s="220"/>
    </row>
    <row r="97" spans="2:9" x14ac:dyDescent="0.3">
      <c r="B97" s="36"/>
      <c r="C97" s="37" t="s">
        <v>30</v>
      </c>
      <c r="E97" s="48"/>
      <c r="I97" s="37"/>
    </row>
    <row r="98" spans="2:9" x14ac:dyDescent="0.3">
      <c r="B98" s="47"/>
      <c r="C98" s="37"/>
      <c r="E98" s="48"/>
      <c r="I98" s="37"/>
    </row>
    <row r="99" spans="2:9" x14ac:dyDescent="0.3">
      <c r="B99" s="38"/>
      <c r="C99" s="37" t="s">
        <v>31</v>
      </c>
      <c r="E99" s="48"/>
      <c r="I99" s="37"/>
    </row>
  </sheetData>
  <mergeCells count="59">
    <mergeCell ref="G69:I69"/>
    <mergeCell ref="B83:J83"/>
    <mergeCell ref="C84:G84"/>
    <mergeCell ref="C85:G85"/>
    <mergeCell ref="C86:G86"/>
    <mergeCell ref="B72:H72"/>
    <mergeCell ref="B73:H73"/>
    <mergeCell ref="B74:H74"/>
    <mergeCell ref="B75:H75"/>
    <mergeCell ref="C87:G87"/>
    <mergeCell ref="C88:G88"/>
    <mergeCell ref="B18:C18"/>
    <mergeCell ref="B1:J1"/>
    <mergeCell ref="B7:H7"/>
    <mergeCell ref="B17:D17"/>
    <mergeCell ref="F17:H17"/>
    <mergeCell ref="B3:J3"/>
    <mergeCell ref="A5:J5"/>
    <mergeCell ref="B2:J2"/>
    <mergeCell ref="B19:C19"/>
    <mergeCell ref="B20:C20"/>
    <mergeCell ref="B21:C21"/>
    <mergeCell ref="B22:C22"/>
    <mergeCell ref="B23:C23"/>
    <mergeCell ref="G41:J41"/>
    <mergeCell ref="F24:G24"/>
    <mergeCell ref="B28:H28"/>
    <mergeCell ref="B29:D29"/>
    <mergeCell ref="F29:G29"/>
    <mergeCell ref="B30:D30"/>
    <mergeCell ref="B63:D63"/>
    <mergeCell ref="B64:C64"/>
    <mergeCell ref="B70:E70"/>
    <mergeCell ref="B32:C32"/>
    <mergeCell ref="B24:C24"/>
    <mergeCell ref="B33:C33"/>
    <mergeCell ref="B34:C34"/>
    <mergeCell ref="B35:C35"/>
    <mergeCell ref="B56:E56"/>
    <mergeCell ref="B66:C66"/>
    <mergeCell ref="B67:C67"/>
    <mergeCell ref="B68:C68"/>
    <mergeCell ref="B69:C69"/>
    <mergeCell ref="G56:H56"/>
    <mergeCell ref="B89:I89"/>
    <mergeCell ref="C60:D60"/>
    <mergeCell ref="B36:C36"/>
    <mergeCell ref="B41:E41"/>
    <mergeCell ref="B76:H76"/>
    <mergeCell ref="A79:J79"/>
    <mergeCell ref="A81:J81"/>
    <mergeCell ref="B65:C65"/>
    <mergeCell ref="C42:D42"/>
    <mergeCell ref="B48:E49"/>
    <mergeCell ref="G54:I54"/>
    <mergeCell ref="B57:D57"/>
    <mergeCell ref="B58:D58"/>
    <mergeCell ref="G61:J61"/>
    <mergeCell ref="B62:E62"/>
  </mergeCells>
  <conditionalFormatting sqref="G32">
    <cfRule type="containsText" dxfId="64" priority="51" operator="containsText" text="0">
      <formula>NOT(ISERROR(SEARCH("0",G32)))</formula>
    </cfRule>
  </conditionalFormatting>
  <conditionalFormatting sqref="G33:G36">
    <cfRule type="containsText" dxfId="63" priority="52" operator="containsText" text="0">
      <formula>NOT(ISERROR(SEARCH("0",G33)))</formula>
    </cfRule>
  </conditionalFormatting>
  <conditionalFormatting sqref="H10">
    <cfRule type="cellIs" dxfId="62" priority="49" operator="equal">
      <formula>0</formula>
    </cfRule>
    <cfRule type="containsErrors" dxfId="61" priority="50">
      <formula>ISERROR(H10)</formula>
    </cfRule>
  </conditionalFormatting>
  <conditionalFormatting sqref="H11:H14">
    <cfRule type="cellIs" dxfId="60" priority="47" operator="equal">
      <formula>0</formula>
    </cfRule>
    <cfRule type="containsErrors" dxfId="59" priority="48">
      <formula>ISERROR(H11)</formula>
    </cfRule>
  </conditionalFormatting>
  <conditionalFormatting sqref="F10">
    <cfRule type="containsErrors" dxfId="58" priority="45">
      <formula>ISERROR(F10)</formula>
    </cfRule>
    <cfRule type="cellIs" dxfId="57" priority="46" operator="equal">
      <formula>0</formula>
    </cfRule>
  </conditionalFormatting>
  <conditionalFormatting sqref="F11:F14">
    <cfRule type="containsErrors" dxfId="56" priority="43">
      <formula>ISERROR(F11)</formula>
    </cfRule>
    <cfRule type="cellIs" dxfId="55" priority="44" operator="equal">
      <formula>0</formula>
    </cfRule>
  </conditionalFormatting>
  <conditionalFormatting sqref="G20">
    <cfRule type="containsErrors" dxfId="54" priority="42">
      <formula>ISERROR(G20)</formula>
    </cfRule>
  </conditionalFormatting>
  <conditionalFormatting sqref="G21:G23">
    <cfRule type="containsErrors" dxfId="53" priority="41">
      <formula>ISERROR(G21)</formula>
    </cfRule>
  </conditionalFormatting>
  <conditionalFormatting sqref="D26">
    <cfRule type="containsErrors" dxfId="52" priority="40">
      <formula>ISERROR(D26)</formula>
    </cfRule>
  </conditionalFormatting>
  <conditionalFormatting sqref="I43">
    <cfRule type="containsErrors" dxfId="51" priority="39">
      <formula>ISERROR(I43)</formula>
    </cfRule>
  </conditionalFormatting>
  <conditionalFormatting sqref="I44:I53">
    <cfRule type="containsErrors" dxfId="50" priority="38">
      <formula>ISERROR(I44)</formula>
    </cfRule>
  </conditionalFormatting>
  <conditionalFormatting sqref="J54">
    <cfRule type="containsErrors" dxfId="49" priority="37">
      <formula>ISERROR(J54)</formula>
    </cfRule>
  </conditionalFormatting>
  <conditionalFormatting sqref="J57">
    <cfRule type="containsErrors" dxfId="48" priority="36">
      <formula>ISERROR(J57)</formula>
    </cfRule>
  </conditionalFormatting>
  <conditionalFormatting sqref="J58">
    <cfRule type="containsErrors" dxfId="47" priority="35">
      <formula>ISERROR(J58)</formula>
    </cfRule>
  </conditionalFormatting>
  <conditionalFormatting sqref="J72">
    <cfRule type="cellIs" dxfId="46" priority="33" operator="equal">
      <formula>0</formula>
    </cfRule>
    <cfRule type="containsErrors" dxfId="45" priority="34">
      <formula>ISERROR(J72)</formula>
    </cfRule>
  </conditionalFormatting>
  <conditionalFormatting sqref="J74">
    <cfRule type="cellIs" dxfId="44" priority="31" operator="equal">
      <formula>0</formula>
    </cfRule>
    <cfRule type="containsErrors" dxfId="43" priority="32">
      <formula>ISERROR(J74)</formula>
    </cfRule>
  </conditionalFormatting>
  <conditionalFormatting sqref="J76">
    <cfRule type="containsErrors" dxfId="42" priority="30">
      <formula>ISERROR(J76)</formula>
    </cfRule>
  </conditionalFormatting>
  <conditionalFormatting sqref="J91">
    <cfRule type="containsErrors" dxfId="41" priority="29">
      <formula>ISERROR(J91)</formula>
    </cfRule>
  </conditionalFormatting>
  <conditionalFormatting sqref="J91">
    <cfRule type="cellIs" dxfId="40" priority="28" operator="equal">
      <formula>0</formula>
    </cfRule>
  </conditionalFormatting>
  <conditionalFormatting sqref="J93">
    <cfRule type="containsErrors" dxfId="39" priority="27">
      <formula>ISERROR(J93)</formula>
    </cfRule>
  </conditionalFormatting>
  <conditionalFormatting sqref="J93">
    <cfRule type="cellIs" dxfId="38" priority="26" operator="equal">
      <formula>0</formula>
    </cfRule>
  </conditionalFormatting>
  <conditionalFormatting sqref="J95">
    <cfRule type="containsErrors" dxfId="37" priority="25">
      <formula>ISERROR(J95)</formula>
    </cfRule>
  </conditionalFormatting>
  <conditionalFormatting sqref="J95">
    <cfRule type="cellIs" dxfId="36" priority="24" operator="equal">
      <formula>0</formula>
    </cfRule>
  </conditionalFormatting>
  <conditionalFormatting sqref="G63">
    <cfRule type="cellIs" dxfId="35" priority="23" operator="equal">
      <formula>0</formula>
    </cfRule>
  </conditionalFormatting>
  <conditionalFormatting sqref="E43">
    <cfRule type="cellIs" dxfId="34" priority="22" operator="equal">
      <formula>0</formula>
    </cfRule>
  </conditionalFormatting>
  <conditionalFormatting sqref="E44">
    <cfRule type="cellIs" dxfId="33" priority="21" operator="equal">
      <formula>0</formula>
    </cfRule>
  </conditionalFormatting>
  <conditionalFormatting sqref="E45">
    <cfRule type="cellIs" dxfId="32" priority="20" operator="equal">
      <formula>0</formula>
    </cfRule>
  </conditionalFormatting>
  <conditionalFormatting sqref="E46">
    <cfRule type="cellIs" dxfId="31" priority="19" operator="equal">
      <formula>0</formula>
    </cfRule>
  </conditionalFormatting>
  <conditionalFormatting sqref="I15">
    <cfRule type="containsErrors" dxfId="30" priority="18">
      <formula>ISERROR(I15)</formula>
    </cfRule>
  </conditionalFormatting>
  <conditionalFormatting sqref="I24">
    <cfRule type="containsErrors" dxfId="29" priority="17">
      <formula>ISERROR(I24)</formula>
    </cfRule>
  </conditionalFormatting>
  <conditionalFormatting sqref="I37">
    <cfRule type="cellIs" dxfId="28" priority="16" operator="equal">
      <formula>0</formula>
    </cfRule>
  </conditionalFormatting>
  <conditionalFormatting sqref="I39">
    <cfRule type="containsErrors" dxfId="27" priority="15">
      <formula>ISERROR(I39)</formula>
    </cfRule>
  </conditionalFormatting>
  <conditionalFormatting sqref="E53">
    <cfRule type="cellIs" dxfId="26" priority="14" operator="equal">
      <formula>0</formula>
    </cfRule>
  </conditionalFormatting>
  <conditionalFormatting sqref="E53">
    <cfRule type="cellIs" dxfId="25" priority="13" operator="equal">
      <formula>0</formula>
    </cfRule>
  </conditionalFormatting>
  <conditionalFormatting sqref="E54">
    <cfRule type="cellIs" dxfId="24" priority="12" operator="equal">
      <formula>0</formula>
    </cfRule>
  </conditionalFormatting>
  <conditionalFormatting sqref="H63">
    <cfRule type="cellIs" dxfId="23" priority="11" operator="equal">
      <formula>0</formula>
    </cfRule>
  </conditionalFormatting>
  <conditionalFormatting sqref="I63">
    <cfRule type="cellIs" dxfId="22" priority="10" operator="equal">
      <formula>0</formula>
    </cfRule>
  </conditionalFormatting>
  <conditionalFormatting sqref="J63">
    <cfRule type="cellIs" dxfId="21" priority="9" operator="equal">
      <formula>0</formula>
    </cfRule>
  </conditionalFormatting>
  <conditionalFormatting sqref="J69">
    <cfRule type="cellIs" dxfId="20" priority="8" operator="equal">
      <formula>0</formula>
    </cfRule>
  </conditionalFormatting>
  <conditionalFormatting sqref="J73">
    <cfRule type="cellIs" dxfId="19" priority="6" operator="equal">
      <formula>0</formula>
    </cfRule>
    <cfRule type="containsErrors" dxfId="18" priority="7">
      <formula>ISERROR(J73)</formula>
    </cfRule>
  </conditionalFormatting>
  <conditionalFormatting sqref="J85:J88">
    <cfRule type="cellIs" dxfId="17" priority="5" operator="equal">
      <formula>0</formula>
    </cfRule>
  </conditionalFormatting>
  <conditionalFormatting sqref="J89">
    <cfRule type="cellIs" dxfId="16" priority="3" operator="equal">
      <formula>0</formula>
    </cfRule>
  </conditionalFormatting>
  <conditionalFormatting sqref="J92">
    <cfRule type="containsErrors" dxfId="15" priority="2">
      <formula>ISERROR(J92)</formula>
    </cfRule>
  </conditionalFormatting>
  <conditionalFormatting sqref="J92">
    <cfRule type="cellIs" dxfId="14" priority="1" operator="equal">
      <formula>0</formula>
    </cfRule>
  </conditionalFormatting>
  <pageMargins left="0.17" right="0.17" top="0.46" bottom="0.5" header="0.3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8"/>
  <sheetViews>
    <sheetView view="pageBreakPreview" topLeftCell="A61" zoomScale="60" zoomScaleNormal="90" workbookViewId="0">
      <selection activeCell="F70" sqref="F70"/>
    </sheetView>
  </sheetViews>
  <sheetFormatPr defaultRowHeight="15" x14ac:dyDescent="0.25"/>
  <cols>
    <col min="1" max="1" width="3.85546875" customWidth="1"/>
    <col min="2" max="2" width="4.7109375" customWidth="1"/>
    <col min="3" max="3" width="60" customWidth="1"/>
    <col min="4" max="4" width="41.28515625" customWidth="1"/>
    <col min="6" max="6" width="20" customWidth="1"/>
    <col min="7" max="7" width="5.5703125" customWidth="1"/>
  </cols>
  <sheetData>
    <row r="1" spans="1:7" ht="18.75" x14ac:dyDescent="0.3">
      <c r="A1" s="201"/>
      <c r="B1" s="199"/>
      <c r="C1" s="349" t="s">
        <v>33</v>
      </c>
      <c r="D1" s="349"/>
      <c r="E1" s="349"/>
      <c r="F1" s="349"/>
      <c r="G1" s="200"/>
    </row>
    <row r="2" spans="1:7" ht="18.75" x14ac:dyDescent="0.3">
      <c r="A2" s="201"/>
      <c r="B2" s="199"/>
      <c r="C2" s="350" t="s">
        <v>199</v>
      </c>
      <c r="D2" s="350"/>
      <c r="E2" s="350"/>
      <c r="F2" s="350"/>
      <c r="G2" s="200"/>
    </row>
    <row r="3" spans="1:7" ht="18.75" x14ac:dyDescent="0.3">
      <c r="A3" s="201"/>
      <c r="B3" s="199"/>
      <c r="C3" s="215"/>
      <c r="D3" s="215"/>
      <c r="E3" s="215"/>
      <c r="F3" s="215"/>
      <c r="G3" s="200"/>
    </row>
    <row r="4" spans="1:7" ht="18.75" x14ac:dyDescent="0.3">
      <c r="A4" s="201"/>
      <c r="B4" s="199"/>
      <c r="C4" s="215"/>
      <c r="D4" s="215"/>
      <c r="E4" s="215"/>
      <c r="F4" s="215"/>
      <c r="G4" s="200"/>
    </row>
    <row r="5" spans="1:7" ht="29.25" customHeight="1" x14ac:dyDescent="0.3">
      <c r="A5" s="342" t="s">
        <v>198</v>
      </c>
      <c r="B5" s="342"/>
      <c r="C5" s="342"/>
      <c r="D5" s="342"/>
      <c r="E5" s="342"/>
      <c r="F5" s="342"/>
      <c r="G5" s="342"/>
    </row>
    <row r="6" spans="1:7" x14ac:dyDescent="0.25">
      <c r="A6" s="201"/>
      <c r="B6" s="201"/>
      <c r="C6" s="201"/>
      <c r="D6" s="201"/>
      <c r="E6" s="201"/>
      <c r="F6" s="201"/>
      <c r="G6" s="201"/>
    </row>
    <row r="7" spans="1:7" ht="82.5" customHeight="1" x14ac:dyDescent="0.25">
      <c r="A7" s="201"/>
      <c r="B7" s="201"/>
      <c r="C7" s="343" t="s">
        <v>211</v>
      </c>
      <c r="D7" s="343"/>
      <c r="E7" s="343"/>
      <c r="F7" s="343"/>
      <c r="G7" s="201"/>
    </row>
    <row r="8" spans="1:7" ht="26.25" customHeight="1" x14ac:dyDescent="0.25">
      <c r="A8" s="201"/>
      <c r="B8" s="201"/>
      <c r="C8" s="344" t="s">
        <v>180</v>
      </c>
      <c r="D8" s="345"/>
      <c r="E8" s="345"/>
      <c r="F8" s="194"/>
      <c r="G8" s="201"/>
    </row>
    <row r="9" spans="1:7" ht="18" x14ac:dyDescent="0.25">
      <c r="A9" s="201"/>
      <c r="B9" s="201"/>
      <c r="C9" s="202"/>
      <c r="D9" s="202"/>
      <c r="E9" s="202"/>
      <c r="F9" s="202"/>
      <c r="G9" s="201"/>
    </row>
    <row r="10" spans="1:7" ht="27.75" customHeight="1" x14ac:dyDescent="0.25">
      <c r="A10" s="201"/>
      <c r="B10" s="346" t="s">
        <v>181</v>
      </c>
      <c r="C10" s="347"/>
      <c r="D10" s="347"/>
      <c r="E10" s="347"/>
      <c r="F10" s="348"/>
      <c r="G10" s="201"/>
    </row>
    <row r="11" spans="1:7" ht="30" customHeight="1" x14ac:dyDescent="0.25">
      <c r="A11" s="201"/>
      <c r="B11" s="213" t="s">
        <v>185</v>
      </c>
      <c r="C11" s="351" t="s">
        <v>182</v>
      </c>
      <c r="D11" s="351"/>
      <c r="E11" s="351"/>
      <c r="F11" s="214">
        <v>0.04</v>
      </c>
      <c r="G11" s="201"/>
    </row>
    <row r="12" spans="1:7" ht="30" customHeight="1" x14ac:dyDescent="0.25">
      <c r="A12" s="201"/>
      <c r="B12" s="209" t="s">
        <v>186</v>
      </c>
      <c r="C12" s="338" t="s">
        <v>183</v>
      </c>
      <c r="D12" s="338"/>
      <c r="E12" s="338"/>
      <c r="F12" s="210">
        <v>0.06</v>
      </c>
      <c r="G12" s="201"/>
    </row>
    <row r="13" spans="1:7" ht="30" customHeight="1" x14ac:dyDescent="0.25">
      <c r="A13" s="201"/>
      <c r="B13" s="211" t="s">
        <v>187</v>
      </c>
      <c r="C13" s="339" t="s">
        <v>184</v>
      </c>
      <c r="D13" s="339"/>
      <c r="E13" s="339"/>
      <c r="F13" s="212">
        <v>0.08</v>
      </c>
      <c r="G13" s="201"/>
    </row>
    <row r="14" spans="1:7" ht="27.75" customHeight="1" thickBot="1" x14ac:dyDescent="0.3">
      <c r="A14" s="201"/>
      <c r="B14" s="201"/>
      <c r="C14" s="202"/>
      <c r="D14" s="202"/>
      <c r="E14" s="202"/>
      <c r="F14" s="202"/>
      <c r="G14" s="201"/>
    </row>
    <row r="15" spans="1:7" ht="26.25" customHeight="1" thickTop="1" x14ac:dyDescent="0.3">
      <c r="A15" s="201"/>
      <c r="B15" s="199"/>
      <c r="C15" s="340" t="s">
        <v>167</v>
      </c>
      <c r="D15" s="341"/>
      <c r="E15" s="203" t="s">
        <v>150</v>
      </c>
      <c r="F15" s="174">
        <f>F8</f>
        <v>0</v>
      </c>
      <c r="G15" s="200"/>
    </row>
    <row r="16" spans="1:7" ht="26.25" customHeight="1" x14ac:dyDescent="0.3">
      <c r="A16" s="201"/>
      <c r="B16" s="199"/>
      <c r="C16" s="204" t="s">
        <v>168</v>
      </c>
      <c r="D16" s="216" t="s">
        <v>182</v>
      </c>
      <c r="E16" s="205" t="s">
        <v>169</v>
      </c>
      <c r="F16" s="198">
        <f>IF($D$16="TURISTICA-ALBERGHIERA",$F$11,IF($D$16="COMMERCIALE",$F$12,IF($D$16="DIREZIONALE",$F$13)))</f>
        <v>0.04</v>
      </c>
      <c r="G16" s="200"/>
    </row>
    <row r="17" spans="1:7" ht="26.25" customHeight="1" x14ac:dyDescent="0.3">
      <c r="A17" s="201"/>
      <c r="B17" s="199"/>
      <c r="C17" s="332" t="s">
        <v>170</v>
      </c>
      <c r="D17" s="333"/>
      <c r="E17" s="205" t="s">
        <v>150</v>
      </c>
      <c r="F17" s="175">
        <f>F8*F16</f>
        <v>0</v>
      </c>
      <c r="G17" s="200"/>
    </row>
    <row r="18" spans="1:7" ht="23.25" customHeight="1" x14ac:dyDescent="0.3">
      <c r="A18" s="201"/>
      <c r="B18" s="199"/>
      <c r="C18" s="334" t="s">
        <v>171</v>
      </c>
      <c r="D18" s="335"/>
      <c r="E18" s="205" t="s">
        <v>150</v>
      </c>
      <c r="F18" s="176"/>
      <c r="G18" s="200"/>
    </row>
    <row r="19" spans="1:7" ht="27" customHeight="1" thickBot="1" x14ac:dyDescent="0.35">
      <c r="A19" s="201"/>
      <c r="B19" s="199"/>
      <c r="C19" s="336" t="s">
        <v>188</v>
      </c>
      <c r="D19" s="337"/>
      <c r="E19" s="206" t="s">
        <v>150</v>
      </c>
      <c r="F19" s="177">
        <f>F17-F18</f>
        <v>0</v>
      </c>
      <c r="G19" s="200"/>
    </row>
    <row r="20" spans="1:7" ht="15.75" thickTop="1" x14ac:dyDescent="0.25">
      <c r="A20" s="201"/>
      <c r="B20" s="201"/>
      <c r="C20" s="201"/>
      <c r="D20" s="201"/>
      <c r="E20" s="201"/>
      <c r="F20" s="201"/>
      <c r="G20" s="201"/>
    </row>
    <row r="21" spans="1:7" x14ac:dyDescent="0.25">
      <c r="A21" s="201"/>
      <c r="B21" s="201"/>
      <c r="C21" s="201"/>
      <c r="D21" s="201"/>
      <c r="E21" s="201"/>
      <c r="F21" s="201"/>
      <c r="G21" s="201"/>
    </row>
    <row r="22" spans="1:7" x14ac:dyDescent="0.25">
      <c r="A22" s="201"/>
      <c r="B22" s="201"/>
      <c r="C22" s="201"/>
      <c r="D22" s="201"/>
      <c r="E22" s="201"/>
      <c r="F22" s="201"/>
      <c r="G22" s="201"/>
    </row>
    <row r="23" spans="1:7" x14ac:dyDescent="0.25">
      <c r="A23" s="201"/>
      <c r="B23" s="201"/>
      <c r="C23" s="201"/>
      <c r="D23" s="201"/>
      <c r="E23" s="201"/>
      <c r="F23" s="201"/>
      <c r="G23" s="201"/>
    </row>
    <row r="24" spans="1:7" ht="16.5" x14ac:dyDescent="0.3">
      <c r="A24" s="201"/>
      <c r="B24" s="201"/>
      <c r="C24" s="21" t="s">
        <v>23</v>
      </c>
      <c r="D24" s="201"/>
      <c r="E24" s="41"/>
      <c r="F24" s="207" t="s">
        <v>32</v>
      </c>
      <c r="G24" s="201"/>
    </row>
    <row r="25" spans="1:7" ht="15.75" x14ac:dyDescent="0.25">
      <c r="A25" s="201"/>
      <c r="B25" s="201"/>
      <c r="C25" s="201"/>
      <c r="D25" s="201"/>
      <c r="E25" s="22"/>
      <c r="F25" s="22"/>
      <c r="G25" s="201"/>
    </row>
    <row r="26" spans="1:7" ht="16.5" x14ac:dyDescent="0.3">
      <c r="A26" s="201"/>
      <c r="B26" s="201"/>
      <c r="C26" s="201"/>
      <c r="D26" s="201"/>
      <c r="E26" s="208"/>
      <c r="F26" s="207" t="s">
        <v>30</v>
      </c>
      <c r="G26" s="201"/>
    </row>
    <row r="27" spans="1:7" ht="15.75" x14ac:dyDescent="0.25">
      <c r="A27" s="201"/>
      <c r="B27" s="201"/>
      <c r="C27" s="201"/>
      <c r="D27" s="201"/>
      <c r="E27" s="22"/>
      <c r="F27" s="22"/>
      <c r="G27" s="201"/>
    </row>
    <row r="28" spans="1:7" ht="16.5" x14ac:dyDescent="0.3">
      <c r="A28" s="201"/>
      <c r="B28" s="201"/>
      <c r="C28" s="201"/>
      <c r="D28" s="201"/>
      <c r="E28" s="38"/>
      <c r="F28" s="200" t="s">
        <v>31</v>
      </c>
      <c r="G28" s="201"/>
    </row>
    <row r="29" spans="1:7" x14ac:dyDescent="0.25">
      <c r="A29" s="201"/>
      <c r="B29" s="201"/>
      <c r="C29" s="201"/>
      <c r="D29" s="201"/>
      <c r="E29" s="201"/>
      <c r="F29" s="201"/>
      <c r="G29" s="201"/>
    </row>
    <row r="30" spans="1:7" x14ac:dyDescent="0.25">
      <c r="A30" s="201"/>
      <c r="B30" s="201"/>
      <c r="C30" s="201"/>
      <c r="D30" s="201"/>
      <c r="E30" s="201"/>
      <c r="F30" s="201"/>
      <c r="G30" s="201"/>
    </row>
    <row r="31" spans="1:7" x14ac:dyDescent="0.25">
      <c r="A31" s="201"/>
      <c r="B31" s="201"/>
      <c r="C31" s="201"/>
      <c r="D31" s="201"/>
      <c r="E31" s="201"/>
      <c r="F31" s="201"/>
      <c r="G31" s="201"/>
    </row>
    <row r="32" spans="1:7" x14ac:dyDescent="0.25">
      <c r="A32" s="201"/>
      <c r="B32" s="201"/>
      <c r="C32" s="201"/>
      <c r="D32" s="201"/>
      <c r="E32" s="201"/>
      <c r="F32" s="201"/>
      <c r="G32" s="201"/>
    </row>
    <row r="33" spans="1:7" x14ac:dyDescent="0.25">
      <c r="A33" s="201"/>
      <c r="B33" s="201"/>
      <c r="C33" s="201"/>
      <c r="D33" s="201"/>
      <c r="E33" s="201"/>
      <c r="F33" s="201"/>
      <c r="G33" s="201"/>
    </row>
    <row r="34" spans="1:7" x14ac:dyDescent="0.25">
      <c r="A34" s="201"/>
      <c r="B34" s="201"/>
      <c r="C34" s="201"/>
      <c r="D34" s="201"/>
      <c r="E34" s="201"/>
      <c r="F34" s="201"/>
      <c r="G34" s="201"/>
    </row>
    <row r="35" spans="1:7" x14ac:dyDescent="0.25">
      <c r="A35" s="201"/>
      <c r="B35" s="201"/>
      <c r="C35" s="201"/>
      <c r="D35" s="201"/>
      <c r="E35" s="201"/>
      <c r="F35" s="201"/>
      <c r="G35" s="201"/>
    </row>
    <row r="36" spans="1:7" x14ac:dyDescent="0.25">
      <c r="A36" s="201"/>
      <c r="B36" s="201"/>
      <c r="C36" s="201"/>
      <c r="D36" s="201"/>
      <c r="E36" s="201"/>
      <c r="F36" s="201"/>
      <c r="G36" s="201"/>
    </row>
    <row r="37" spans="1:7" x14ac:dyDescent="0.25">
      <c r="A37" s="201"/>
      <c r="B37" s="201"/>
      <c r="C37" s="201"/>
      <c r="D37" s="201"/>
      <c r="E37" s="201"/>
      <c r="F37" s="201"/>
      <c r="G37" s="201"/>
    </row>
    <row r="38" spans="1:7" x14ac:dyDescent="0.25">
      <c r="A38" s="201"/>
      <c r="B38" s="201"/>
      <c r="C38" s="201"/>
      <c r="D38" s="201"/>
      <c r="E38" s="201"/>
      <c r="F38" s="201"/>
      <c r="G38" s="201"/>
    </row>
    <row r="39" spans="1:7" x14ac:dyDescent="0.25">
      <c r="A39" s="201"/>
      <c r="B39" s="201"/>
      <c r="C39" s="201"/>
      <c r="D39" s="201"/>
      <c r="E39" s="201"/>
      <c r="F39" s="201"/>
      <c r="G39" s="201"/>
    </row>
    <row r="40" spans="1:7" x14ac:dyDescent="0.25">
      <c r="A40" s="201"/>
      <c r="B40" s="201"/>
      <c r="C40" s="201"/>
      <c r="D40" s="201"/>
      <c r="E40" s="201"/>
      <c r="F40" s="201"/>
      <c r="G40" s="201"/>
    </row>
    <row r="41" spans="1:7" x14ac:dyDescent="0.25">
      <c r="A41" s="201"/>
      <c r="B41" s="201"/>
      <c r="C41" s="201"/>
      <c r="D41" s="201"/>
      <c r="E41" s="201"/>
      <c r="F41" s="201"/>
      <c r="G41" s="201"/>
    </row>
    <row r="42" spans="1:7" x14ac:dyDescent="0.25">
      <c r="A42" s="201"/>
      <c r="B42" s="201"/>
      <c r="C42" s="201"/>
      <c r="D42" s="201"/>
      <c r="E42" s="201"/>
      <c r="F42" s="201"/>
      <c r="G42" s="201"/>
    </row>
    <row r="43" spans="1:7" x14ac:dyDescent="0.25">
      <c r="A43" s="201"/>
      <c r="B43" s="201"/>
      <c r="C43" s="201"/>
      <c r="D43" s="201"/>
      <c r="E43" s="201"/>
      <c r="F43" s="201"/>
      <c r="G43" s="201"/>
    </row>
    <row r="44" spans="1:7" x14ac:dyDescent="0.25">
      <c r="A44" s="201"/>
      <c r="B44" s="201"/>
      <c r="C44" s="201"/>
      <c r="D44" s="201"/>
      <c r="E44" s="201"/>
      <c r="F44" s="201"/>
      <c r="G44" s="201"/>
    </row>
    <row r="45" spans="1:7" x14ac:dyDescent="0.25">
      <c r="A45" s="201"/>
      <c r="B45" s="201"/>
      <c r="C45" s="201"/>
      <c r="D45" s="201"/>
      <c r="E45" s="201"/>
      <c r="F45" s="201"/>
      <c r="G45" s="201"/>
    </row>
    <row r="46" spans="1:7" x14ac:dyDescent="0.25">
      <c r="A46" s="201"/>
      <c r="B46" s="201"/>
      <c r="C46" s="201"/>
      <c r="D46" s="201"/>
      <c r="E46" s="201"/>
      <c r="F46" s="201"/>
      <c r="G46" s="201"/>
    </row>
    <row r="47" spans="1:7" x14ac:dyDescent="0.25">
      <c r="A47" s="201"/>
      <c r="B47" s="201"/>
      <c r="C47" s="201"/>
      <c r="D47" s="201"/>
      <c r="E47" s="201"/>
      <c r="F47" s="201"/>
      <c r="G47" s="201"/>
    </row>
    <row r="48" spans="1:7" x14ac:dyDescent="0.25">
      <c r="A48" s="201"/>
      <c r="B48" s="201"/>
      <c r="C48" s="201"/>
      <c r="D48" s="201"/>
      <c r="E48" s="201"/>
      <c r="F48" s="201"/>
      <c r="G48" s="201"/>
    </row>
    <row r="49" spans="1:7" x14ac:dyDescent="0.25">
      <c r="A49" s="201"/>
      <c r="B49" s="201"/>
      <c r="C49" s="201"/>
      <c r="D49" s="201"/>
      <c r="E49" s="201"/>
      <c r="F49" s="201"/>
      <c r="G49" s="201"/>
    </row>
    <row r="50" spans="1:7" x14ac:dyDescent="0.25">
      <c r="A50" s="201"/>
      <c r="B50" s="201"/>
      <c r="C50" s="201"/>
      <c r="D50" s="201"/>
      <c r="E50" s="201"/>
      <c r="F50" s="201"/>
      <c r="G50" s="201"/>
    </row>
    <row r="51" spans="1:7" x14ac:dyDescent="0.25">
      <c r="A51" s="201"/>
      <c r="B51" s="201"/>
      <c r="C51" s="201"/>
      <c r="D51" s="201"/>
      <c r="E51" s="201"/>
      <c r="F51" s="201"/>
      <c r="G51" s="201"/>
    </row>
    <row r="52" spans="1:7" x14ac:dyDescent="0.25">
      <c r="A52" s="201"/>
      <c r="B52" s="201"/>
      <c r="C52" s="201"/>
      <c r="D52" s="201"/>
      <c r="E52" s="201"/>
      <c r="F52" s="201"/>
      <c r="G52" s="201"/>
    </row>
    <row r="53" spans="1:7" x14ac:dyDescent="0.25">
      <c r="A53" s="201"/>
      <c r="B53" s="201"/>
      <c r="C53" s="201"/>
      <c r="D53" s="201"/>
      <c r="E53" s="201"/>
      <c r="F53" s="201"/>
      <c r="G53" s="201"/>
    </row>
    <row r="54" spans="1:7" x14ac:dyDescent="0.25">
      <c r="A54" s="201"/>
      <c r="B54" s="201"/>
      <c r="C54" s="201"/>
      <c r="D54" s="201"/>
      <c r="E54" s="201"/>
      <c r="F54" s="201"/>
      <c r="G54" s="201"/>
    </row>
    <row r="55" spans="1:7" x14ac:dyDescent="0.25">
      <c r="A55" s="201"/>
      <c r="B55" s="201"/>
      <c r="C55" s="201"/>
      <c r="D55" s="201"/>
      <c r="E55" s="201"/>
      <c r="F55" s="201"/>
      <c r="G55" s="201"/>
    </row>
    <row r="56" spans="1:7" x14ac:dyDescent="0.25">
      <c r="A56" s="201"/>
      <c r="B56" s="201"/>
      <c r="C56" s="201"/>
      <c r="D56" s="201"/>
      <c r="E56" s="201"/>
      <c r="F56" s="201"/>
      <c r="G56" s="201"/>
    </row>
    <row r="57" spans="1:7" x14ac:dyDescent="0.25">
      <c r="A57" s="201"/>
      <c r="B57" s="201"/>
      <c r="C57" s="201"/>
      <c r="D57" s="201"/>
      <c r="E57" s="201"/>
      <c r="F57" s="201"/>
      <c r="G57" s="201"/>
    </row>
    <row r="58" spans="1:7" x14ac:dyDescent="0.25">
      <c r="A58" s="201"/>
      <c r="B58" s="201"/>
      <c r="C58" s="201"/>
      <c r="D58" s="201"/>
      <c r="E58" s="201"/>
      <c r="F58" s="201"/>
      <c r="G58" s="201"/>
    </row>
    <row r="59" spans="1:7" x14ac:dyDescent="0.25">
      <c r="A59" s="201"/>
      <c r="B59" s="201"/>
      <c r="C59" s="201"/>
      <c r="D59" s="201"/>
      <c r="E59" s="201"/>
      <c r="F59" s="201"/>
      <c r="G59" s="201"/>
    </row>
    <row r="60" spans="1:7" x14ac:dyDescent="0.25">
      <c r="A60" s="201"/>
      <c r="B60" s="201"/>
      <c r="C60" s="201"/>
      <c r="D60" s="201"/>
      <c r="E60" s="201"/>
      <c r="F60" s="201"/>
      <c r="G60" s="201"/>
    </row>
    <row r="61" spans="1:7" x14ac:dyDescent="0.25">
      <c r="A61" s="201"/>
      <c r="B61" s="201"/>
      <c r="C61" s="201"/>
      <c r="D61" s="201"/>
      <c r="E61" s="201"/>
      <c r="F61" s="201"/>
      <c r="G61" s="201"/>
    </row>
    <row r="62" spans="1:7" x14ac:dyDescent="0.25">
      <c r="A62" s="201"/>
      <c r="B62" s="201"/>
      <c r="C62" s="201"/>
      <c r="D62" s="201"/>
      <c r="E62" s="201"/>
      <c r="F62" s="201"/>
      <c r="G62" s="201"/>
    </row>
    <row r="63" spans="1:7" x14ac:dyDescent="0.25">
      <c r="A63" s="201"/>
      <c r="B63" s="201"/>
      <c r="C63" s="201"/>
      <c r="D63" s="201"/>
      <c r="E63" s="201"/>
      <c r="F63" s="201"/>
      <c r="G63" s="201"/>
    </row>
    <row r="64" spans="1:7" x14ac:dyDescent="0.25">
      <c r="A64" s="201"/>
      <c r="B64" s="201"/>
      <c r="C64" s="201"/>
      <c r="D64" s="201"/>
      <c r="E64" s="201"/>
      <c r="F64" s="201"/>
      <c r="G64" s="201"/>
    </row>
    <row r="65" spans="1:7" x14ac:dyDescent="0.25">
      <c r="A65" s="201"/>
      <c r="B65" s="201"/>
      <c r="C65" s="201"/>
      <c r="D65" s="201"/>
      <c r="E65" s="201"/>
      <c r="F65" s="201"/>
      <c r="G65" s="201"/>
    </row>
    <row r="66" spans="1:7" x14ac:dyDescent="0.25">
      <c r="A66" s="201"/>
      <c r="B66" s="201"/>
      <c r="C66" s="201"/>
      <c r="D66" s="201"/>
      <c r="E66" s="201"/>
      <c r="F66" s="201"/>
      <c r="G66" s="201"/>
    </row>
    <row r="67" spans="1:7" ht="29.25" customHeight="1" x14ac:dyDescent="0.3">
      <c r="A67" s="342" t="s">
        <v>196</v>
      </c>
      <c r="B67" s="342"/>
      <c r="C67" s="342"/>
      <c r="D67" s="342"/>
      <c r="E67" s="342"/>
      <c r="F67" s="342"/>
      <c r="G67" s="342"/>
    </row>
    <row r="68" spans="1:7" x14ac:dyDescent="0.25">
      <c r="A68" s="201"/>
      <c r="B68" s="201"/>
      <c r="C68" s="201"/>
      <c r="D68" s="201"/>
      <c r="E68" s="201"/>
      <c r="F68" s="201"/>
      <c r="G68" s="201"/>
    </row>
    <row r="69" spans="1:7" ht="82.5" customHeight="1" x14ac:dyDescent="0.25">
      <c r="A69" s="201"/>
      <c r="B69" s="201"/>
      <c r="C69" s="343" t="s">
        <v>210</v>
      </c>
      <c r="D69" s="343"/>
      <c r="E69" s="343"/>
      <c r="F69" s="343"/>
      <c r="G69" s="201"/>
    </row>
    <row r="70" spans="1:7" ht="26.25" customHeight="1" x14ac:dyDescent="0.25">
      <c r="A70" s="201"/>
      <c r="B70" s="201"/>
      <c r="C70" s="344" t="s">
        <v>180</v>
      </c>
      <c r="D70" s="345"/>
      <c r="E70" s="345"/>
      <c r="F70" s="194"/>
      <c r="G70" s="201"/>
    </row>
    <row r="71" spans="1:7" ht="18" x14ac:dyDescent="0.25">
      <c r="A71" s="201"/>
      <c r="B71" s="201"/>
      <c r="C71" s="202"/>
      <c r="D71" s="202"/>
      <c r="E71" s="202"/>
      <c r="F71" s="202"/>
      <c r="G71" s="201"/>
    </row>
    <row r="72" spans="1:7" ht="27.75" customHeight="1" x14ac:dyDescent="0.25">
      <c r="A72" s="201"/>
      <c r="B72" s="346" t="s">
        <v>181</v>
      </c>
      <c r="C72" s="347"/>
      <c r="D72" s="347"/>
      <c r="E72" s="347"/>
      <c r="F72" s="348"/>
      <c r="G72" s="201"/>
    </row>
    <row r="73" spans="1:7" ht="30" customHeight="1" x14ac:dyDescent="0.25">
      <c r="A73" s="201"/>
      <c r="B73" s="209" t="s">
        <v>185</v>
      </c>
      <c r="C73" s="338" t="s">
        <v>193</v>
      </c>
      <c r="D73" s="338"/>
      <c r="E73" s="338"/>
      <c r="F73" s="210">
        <v>0.1</v>
      </c>
      <c r="G73" s="201"/>
    </row>
    <row r="74" spans="1:7" ht="30" customHeight="1" x14ac:dyDescent="0.25">
      <c r="A74" s="201"/>
      <c r="B74" s="211" t="s">
        <v>186</v>
      </c>
      <c r="C74" s="339" t="s">
        <v>194</v>
      </c>
      <c r="D74" s="339"/>
      <c r="E74" s="339"/>
      <c r="F74" s="212">
        <v>0.08</v>
      </c>
      <c r="G74" s="201"/>
    </row>
    <row r="75" spans="1:7" ht="15.75" thickBot="1" x14ac:dyDescent="0.3">
      <c r="A75" s="201"/>
      <c r="B75" s="201"/>
      <c r="C75" s="201"/>
      <c r="D75" s="201"/>
      <c r="E75" s="201"/>
      <c r="F75" s="201"/>
      <c r="G75" s="201"/>
    </row>
    <row r="76" spans="1:7" ht="26.25" customHeight="1" thickTop="1" x14ac:dyDescent="0.3">
      <c r="A76" s="201"/>
      <c r="B76" s="199"/>
      <c r="C76" s="340" t="s">
        <v>167</v>
      </c>
      <c r="D76" s="341"/>
      <c r="E76" s="203" t="s">
        <v>150</v>
      </c>
      <c r="F76" s="174">
        <f>F71</f>
        <v>0</v>
      </c>
      <c r="G76" s="200"/>
    </row>
    <row r="77" spans="1:7" ht="26.25" customHeight="1" x14ac:dyDescent="0.3">
      <c r="A77" s="201"/>
      <c r="B77" s="199"/>
      <c r="C77" s="204" t="s">
        <v>168</v>
      </c>
      <c r="D77" s="216" t="s">
        <v>193</v>
      </c>
      <c r="E77" s="205" t="s">
        <v>169</v>
      </c>
      <c r="F77" s="198">
        <f>IF($D$77="IMPIANTI SPORTIVI",$F$73,IF($D$77="DISTRIBUZIONE CARBURANTI",$F$74))</f>
        <v>0.1</v>
      </c>
      <c r="G77" s="200"/>
    </row>
    <row r="78" spans="1:7" ht="26.25" customHeight="1" x14ac:dyDescent="0.3">
      <c r="A78" s="201"/>
      <c r="B78" s="199"/>
      <c r="C78" s="332" t="s">
        <v>170</v>
      </c>
      <c r="D78" s="333"/>
      <c r="E78" s="205" t="s">
        <v>150</v>
      </c>
      <c r="F78" s="175">
        <f>F70*F77</f>
        <v>0</v>
      </c>
      <c r="G78" s="200"/>
    </row>
    <row r="79" spans="1:7" ht="23.25" customHeight="1" x14ac:dyDescent="0.3">
      <c r="A79" s="201"/>
      <c r="B79" s="199"/>
      <c r="C79" s="334" t="s">
        <v>171</v>
      </c>
      <c r="D79" s="335"/>
      <c r="E79" s="205" t="s">
        <v>150</v>
      </c>
      <c r="F79" s="176"/>
      <c r="G79" s="200"/>
    </row>
    <row r="80" spans="1:7" ht="27" customHeight="1" thickBot="1" x14ac:dyDescent="0.35">
      <c r="A80" s="201"/>
      <c r="B80" s="199"/>
      <c r="C80" s="336" t="s">
        <v>195</v>
      </c>
      <c r="D80" s="337"/>
      <c r="E80" s="206" t="s">
        <v>150</v>
      </c>
      <c r="F80" s="177">
        <f>F78-F79</f>
        <v>0</v>
      </c>
      <c r="G80" s="200"/>
    </row>
    <row r="81" spans="1:7" ht="15.75" thickTop="1" x14ac:dyDescent="0.25">
      <c r="A81" s="201"/>
      <c r="B81" s="201"/>
      <c r="C81" s="201"/>
      <c r="D81" s="201"/>
      <c r="E81" s="201"/>
      <c r="F81" s="201"/>
      <c r="G81" s="201"/>
    </row>
    <row r="82" spans="1:7" x14ac:dyDescent="0.25">
      <c r="A82" s="201"/>
      <c r="B82" s="201"/>
      <c r="C82" s="201"/>
      <c r="D82" s="201"/>
      <c r="E82" s="201"/>
      <c r="F82" s="201"/>
      <c r="G82" s="201"/>
    </row>
    <row r="83" spans="1:7" ht="21" thickBot="1" x14ac:dyDescent="0.35">
      <c r="A83" s="201"/>
      <c r="B83" s="201"/>
      <c r="C83" s="201"/>
      <c r="D83" s="217" t="s">
        <v>197</v>
      </c>
      <c r="E83" s="217" t="s">
        <v>150</v>
      </c>
      <c r="F83" s="218">
        <f>F80+F19</f>
        <v>0</v>
      </c>
      <c r="G83" s="201"/>
    </row>
    <row r="84" spans="1:7" ht="15.75" thickTop="1" x14ac:dyDescent="0.25">
      <c r="A84" s="201"/>
      <c r="B84" s="201"/>
      <c r="C84" s="201"/>
      <c r="D84" s="201"/>
      <c r="E84" s="201"/>
      <c r="F84" s="201"/>
      <c r="G84" s="201"/>
    </row>
    <row r="85" spans="1:7" x14ac:dyDescent="0.25">
      <c r="A85" s="201"/>
      <c r="B85" s="201"/>
      <c r="C85" s="201"/>
      <c r="D85" s="201"/>
      <c r="E85" s="201"/>
      <c r="F85" s="201"/>
      <c r="G85" s="201"/>
    </row>
    <row r="86" spans="1:7" x14ac:dyDescent="0.25">
      <c r="A86" s="201"/>
      <c r="B86" s="201"/>
      <c r="C86" s="201"/>
      <c r="D86" s="201"/>
      <c r="E86" s="201"/>
      <c r="F86" s="201"/>
      <c r="G86" s="201"/>
    </row>
    <row r="87" spans="1:7" x14ac:dyDescent="0.25">
      <c r="A87" s="201"/>
      <c r="B87" s="201"/>
      <c r="C87" s="201"/>
      <c r="D87" s="201"/>
      <c r="E87" s="201"/>
      <c r="F87" s="201"/>
      <c r="G87" s="201"/>
    </row>
    <row r="88" spans="1:7" ht="16.5" x14ac:dyDescent="0.3">
      <c r="A88" s="201"/>
      <c r="B88" s="201"/>
      <c r="C88" s="21" t="s">
        <v>23</v>
      </c>
      <c r="D88" s="201"/>
      <c r="E88" s="41"/>
      <c r="F88" s="207" t="s">
        <v>32</v>
      </c>
      <c r="G88" s="201"/>
    </row>
    <row r="89" spans="1:7" ht="15.75" x14ac:dyDescent="0.25">
      <c r="A89" s="201"/>
      <c r="B89" s="201"/>
      <c r="C89" s="201"/>
      <c r="D89" s="201"/>
      <c r="E89" s="22"/>
      <c r="F89" s="22"/>
      <c r="G89" s="201"/>
    </row>
    <row r="90" spans="1:7" ht="16.5" x14ac:dyDescent="0.3">
      <c r="A90" s="201"/>
      <c r="B90" s="201"/>
      <c r="C90" s="201"/>
      <c r="D90" s="201"/>
      <c r="E90" s="208"/>
      <c r="F90" s="207" t="s">
        <v>30</v>
      </c>
      <c r="G90" s="201"/>
    </row>
    <row r="91" spans="1:7" ht="15.75" x14ac:dyDescent="0.25">
      <c r="A91" s="201"/>
      <c r="B91" s="201"/>
      <c r="C91" s="201"/>
      <c r="D91" s="201"/>
      <c r="E91" s="22"/>
      <c r="F91" s="22"/>
      <c r="G91" s="201"/>
    </row>
    <row r="92" spans="1:7" ht="16.5" x14ac:dyDescent="0.3">
      <c r="A92" s="201"/>
      <c r="B92" s="201"/>
      <c r="C92" s="201"/>
      <c r="D92" s="201"/>
      <c r="E92" s="38"/>
      <c r="F92" s="200" t="s">
        <v>31</v>
      </c>
      <c r="G92" s="201"/>
    </row>
    <row r="93" spans="1:7" x14ac:dyDescent="0.25">
      <c r="A93" s="201"/>
      <c r="B93" s="201"/>
      <c r="C93" s="201"/>
      <c r="D93" s="201"/>
      <c r="E93" s="201"/>
      <c r="F93" s="201"/>
      <c r="G93" s="201"/>
    </row>
    <row r="94" spans="1:7" x14ac:dyDescent="0.25">
      <c r="A94" s="201"/>
      <c r="B94" s="201"/>
      <c r="C94" s="201"/>
      <c r="D94" s="201"/>
      <c r="E94" s="201"/>
      <c r="F94" s="201"/>
      <c r="G94" s="201"/>
    </row>
    <row r="95" spans="1:7" x14ac:dyDescent="0.25">
      <c r="A95" s="201"/>
      <c r="B95" s="201"/>
      <c r="C95" s="201"/>
      <c r="D95" s="201"/>
      <c r="E95" s="201"/>
      <c r="F95" s="201"/>
      <c r="G95" s="201"/>
    </row>
    <row r="96" spans="1:7" x14ac:dyDescent="0.25">
      <c r="A96" s="201"/>
      <c r="B96" s="201"/>
      <c r="C96" s="201"/>
      <c r="D96" s="201"/>
      <c r="E96" s="201"/>
      <c r="F96" s="201"/>
      <c r="G96" s="201"/>
    </row>
    <row r="97" spans="1:7" x14ac:dyDescent="0.25">
      <c r="A97" s="201"/>
      <c r="B97" s="201"/>
      <c r="C97" s="201"/>
      <c r="D97" s="201"/>
      <c r="E97" s="201"/>
      <c r="F97" s="201"/>
      <c r="G97" s="201"/>
    </row>
    <row r="98" spans="1:7" x14ac:dyDescent="0.25">
      <c r="A98" s="201"/>
      <c r="B98" s="201"/>
      <c r="C98" s="201"/>
      <c r="D98" s="201"/>
      <c r="E98" s="201"/>
      <c r="F98" s="201"/>
      <c r="G98" s="201"/>
    </row>
    <row r="99" spans="1:7" x14ac:dyDescent="0.25">
      <c r="A99" s="201"/>
      <c r="B99" s="201"/>
      <c r="C99" s="201"/>
      <c r="D99" s="201"/>
      <c r="E99" s="201"/>
      <c r="F99" s="201"/>
      <c r="G99" s="201"/>
    </row>
    <row r="100" spans="1:7" x14ac:dyDescent="0.25">
      <c r="A100" s="201"/>
      <c r="B100" s="201"/>
      <c r="C100" s="201"/>
      <c r="D100" s="201"/>
      <c r="E100" s="201"/>
      <c r="F100" s="201"/>
      <c r="G100" s="201"/>
    </row>
    <row r="101" spans="1:7" x14ac:dyDescent="0.25">
      <c r="A101" s="201"/>
      <c r="B101" s="201"/>
      <c r="C101" s="201"/>
      <c r="D101" s="201"/>
      <c r="E101" s="201"/>
      <c r="F101" s="201"/>
      <c r="G101" s="201"/>
    </row>
    <row r="102" spans="1:7" x14ac:dyDescent="0.25">
      <c r="A102" s="201"/>
      <c r="B102" s="201"/>
      <c r="C102" s="201"/>
      <c r="D102" s="201"/>
      <c r="E102" s="201"/>
      <c r="F102" s="201"/>
      <c r="G102" s="201"/>
    </row>
    <row r="103" spans="1:7" x14ac:dyDescent="0.25">
      <c r="A103" s="201"/>
      <c r="B103" s="201"/>
      <c r="C103" s="201"/>
      <c r="D103" s="201"/>
      <c r="E103" s="201"/>
      <c r="F103" s="201"/>
      <c r="G103" s="201"/>
    </row>
    <row r="104" spans="1:7" x14ac:dyDescent="0.25">
      <c r="A104" s="201"/>
      <c r="B104" s="201"/>
      <c r="C104" s="201"/>
      <c r="D104" s="201"/>
      <c r="E104" s="201"/>
      <c r="F104" s="201"/>
      <c r="G104" s="201"/>
    </row>
    <row r="105" spans="1:7" x14ac:dyDescent="0.25">
      <c r="A105" s="201"/>
      <c r="B105" s="201"/>
      <c r="C105" s="201"/>
      <c r="D105" s="201"/>
      <c r="E105" s="201"/>
      <c r="F105" s="201"/>
      <c r="G105" s="201"/>
    </row>
    <row r="106" spans="1:7" x14ac:dyDescent="0.25">
      <c r="A106" s="201"/>
      <c r="B106" s="201"/>
      <c r="C106" s="201"/>
      <c r="D106" s="201"/>
      <c r="E106" s="201"/>
      <c r="F106" s="201"/>
      <c r="G106" s="201"/>
    </row>
    <row r="107" spans="1:7" x14ac:dyDescent="0.25">
      <c r="A107" s="201"/>
      <c r="B107" s="201"/>
      <c r="C107" s="201"/>
      <c r="D107" s="201"/>
      <c r="E107" s="201"/>
      <c r="F107" s="201"/>
      <c r="G107" s="201"/>
    </row>
    <row r="108" spans="1:7" x14ac:dyDescent="0.25">
      <c r="A108" s="201"/>
      <c r="B108" s="201"/>
      <c r="C108" s="201"/>
      <c r="D108" s="201"/>
      <c r="E108" s="201"/>
      <c r="F108" s="201"/>
      <c r="G108" s="201"/>
    </row>
    <row r="109" spans="1:7" x14ac:dyDescent="0.25">
      <c r="A109" s="201"/>
      <c r="B109" s="201"/>
      <c r="C109" s="201"/>
      <c r="D109" s="201"/>
      <c r="E109" s="201"/>
      <c r="F109" s="201"/>
      <c r="G109" s="201"/>
    </row>
    <row r="110" spans="1:7" x14ac:dyDescent="0.25">
      <c r="A110" s="201"/>
      <c r="B110" s="201"/>
      <c r="C110" s="201"/>
      <c r="D110" s="201"/>
      <c r="E110" s="201"/>
      <c r="F110" s="201"/>
      <c r="G110" s="201"/>
    </row>
    <row r="111" spans="1:7" x14ac:dyDescent="0.25">
      <c r="A111" s="201"/>
      <c r="B111" s="201"/>
      <c r="C111" s="201"/>
      <c r="D111" s="201"/>
      <c r="E111" s="201"/>
      <c r="F111" s="201"/>
      <c r="G111" s="201"/>
    </row>
    <row r="112" spans="1:7" x14ac:dyDescent="0.25">
      <c r="A112" s="201"/>
      <c r="B112" s="201"/>
      <c r="C112" s="201"/>
      <c r="D112" s="201"/>
      <c r="E112" s="201"/>
      <c r="F112" s="201"/>
      <c r="G112" s="201"/>
    </row>
    <row r="113" spans="1:7" x14ac:dyDescent="0.25">
      <c r="A113" s="201"/>
      <c r="B113" s="201"/>
      <c r="C113" s="201"/>
      <c r="D113" s="201"/>
      <c r="E113" s="201"/>
      <c r="F113" s="201"/>
      <c r="G113" s="201"/>
    </row>
    <row r="114" spans="1:7" x14ac:dyDescent="0.25">
      <c r="A114" s="201"/>
      <c r="B114" s="201"/>
      <c r="C114" s="201"/>
      <c r="D114" s="201"/>
      <c r="E114" s="201"/>
      <c r="F114" s="201"/>
      <c r="G114" s="201"/>
    </row>
    <row r="115" spans="1:7" x14ac:dyDescent="0.25">
      <c r="A115" s="201"/>
      <c r="B115" s="201"/>
      <c r="C115" s="201"/>
      <c r="D115" s="201"/>
      <c r="E115" s="201"/>
      <c r="F115" s="201"/>
      <c r="G115" s="201"/>
    </row>
    <row r="116" spans="1:7" x14ac:dyDescent="0.25">
      <c r="A116" s="201"/>
      <c r="B116" s="201"/>
      <c r="C116" s="201"/>
      <c r="D116" s="201"/>
      <c r="E116" s="201"/>
      <c r="F116" s="201"/>
      <c r="G116" s="201"/>
    </row>
    <row r="117" spans="1:7" x14ac:dyDescent="0.25">
      <c r="A117" s="201"/>
      <c r="B117" s="201"/>
      <c r="C117" s="201"/>
      <c r="D117" s="201"/>
      <c r="E117" s="201"/>
      <c r="F117" s="201"/>
      <c r="G117" s="201"/>
    </row>
    <row r="118" spans="1:7" x14ac:dyDescent="0.25">
      <c r="A118" s="201"/>
      <c r="B118" s="201"/>
      <c r="C118" s="201"/>
      <c r="D118" s="201"/>
      <c r="E118" s="201"/>
      <c r="F118" s="201"/>
      <c r="G118" s="201"/>
    </row>
    <row r="119" spans="1:7" x14ac:dyDescent="0.25">
      <c r="A119" s="201"/>
      <c r="B119" s="201"/>
      <c r="C119" s="201"/>
      <c r="D119" s="201"/>
      <c r="E119" s="201"/>
      <c r="F119" s="201"/>
      <c r="G119" s="201"/>
    </row>
    <row r="120" spans="1:7" x14ac:dyDescent="0.25">
      <c r="A120" s="201"/>
      <c r="B120" s="201"/>
      <c r="C120" s="201"/>
      <c r="D120" s="201"/>
      <c r="E120" s="201"/>
      <c r="F120" s="201"/>
      <c r="G120" s="201"/>
    </row>
    <row r="121" spans="1:7" x14ac:dyDescent="0.25">
      <c r="A121" s="201"/>
      <c r="B121" s="201"/>
      <c r="C121" s="201"/>
      <c r="D121" s="201"/>
      <c r="E121" s="201"/>
      <c r="F121" s="201"/>
      <c r="G121" s="201"/>
    </row>
    <row r="122" spans="1:7" x14ac:dyDescent="0.25">
      <c r="A122" s="201"/>
      <c r="B122" s="201"/>
      <c r="C122" s="201"/>
      <c r="D122" s="201"/>
      <c r="E122" s="201"/>
      <c r="F122" s="201"/>
      <c r="G122" s="201"/>
    </row>
    <row r="123" spans="1:7" x14ac:dyDescent="0.25">
      <c r="A123" s="201"/>
      <c r="B123" s="201"/>
      <c r="C123" s="201"/>
      <c r="D123" s="201"/>
      <c r="E123" s="201"/>
      <c r="F123" s="201"/>
      <c r="G123" s="201"/>
    </row>
    <row r="124" spans="1:7" x14ac:dyDescent="0.25">
      <c r="A124" s="201"/>
      <c r="B124" s="201"/>
      <c r="C124" s="201"/>
      <c r="D124" s="201"/>
      <c r="E124" s="201"/>
      <c r="F124" s="201"/>
      <c r="G124" s="201"/>
    </row>
    <row r="125" spans="1:7" x14ac:dyDescent="0.25">
      <c r="A125" s="201"/>
      <c r="B125" s="201"/>
      <c r="C125" s="201"/>
      <c r="D125" s="201"/>
      <c r="E125" s="201"/>
      <c r="F125" s="201"/>
      <c r="G125" s="201"/>
    </row>
    <row r="126" spans="1:7" x14ac:dyDescent="0.25">
      <c r="A126" s="201"/>
      <c r="B126" s="201"/>
      <c r="C126" s="201"/>
      <c r="D126" s="201"/>
      <c r="E126" s="201"/>
      <c r="F126" s="201"/>
      <c r="G126" s="201"/>
    </row>
    <row r="127" spans="1:7" x14ac:dyDescent="0.25">
      <c r="A127" s="201"/>
      <c r="B127" s="201"/>
      <c r="C127" s="201"/>
      <c r="D127" s="201"/>
      <c r="E127" s="201"/>
      <c r="F127" s="201"/>
      <c r="G127" s="201"/>
    </row>
    <row r="128" spans="1:7" x14ac:dyDescent="0.25">
      <c r="A128" s="201"/>
      <c r="B128" s="201"/>
      <c r="C128" s="201"/>
      <c r="D128" s="201"/>
      <c r="E128" s="201"/>
      <c r="F128" s="201"/>
      <c r="G128" s="201"/>
    </row>
    <row r="129" spans="1:7" x14ac:dyDescent="0.25">
      <c r="A129" s="201"/>
      <c r="B129" s="201"/>
      <c r="C129" s="201"/>
      <c r="D129" s="201"/>
      <c r="E129" s="201"/>
      <c r="F129" s="201"/>
      <c r="G129" s="201"/>
    </row>
    <row r="130" spans="1:7" x14ac:dyDescent="0.25">
      <c r="A130" s="201"/>
      <c r="B130" s="201"/>
      <c r="C130" s="201"/>
      <c r="D130" s="201"/>
      <c r="E130" s="201"/>
      <c r="F130" s="201"/>
      <c r="G130" s="201"/>
    </row>
    <row r="131" spans="1:7" x14ac:dyDescent="0.25">
      <c r="A131" s="201"/>
      <c r="B131" s="201"/>
      <c r="C131" s="201"/>
      <c r="D131" s="201"/>
      <c r="E131" s="201"/>
      <c r="F131" s="201"/>
      <c r="G131" s="201"/>
    </row>
    <row r="132" spans="1:7" x14ac:dyDescent="0.25">
      <c r="A132" s="201"/>
      <c r="B132" s="201"/>
      <c r="C132" s="201"/>
      <c r="D132" s="201"/>
      <c r="E132" s="201"/>
      <c r="F132" s="201"/>
      <c r="G132" s="201"/>
    </row>
    <row r="133" spans="1:7" x14ac:dyDescent="0.25">
      <c r="A133" s="201"/>
      <c r="B133" s="201"/>
      <c r="C133" s="201"/>
      <c r="D133" s="201"/>
      <c r="E133" s="201"/>
      <c r="F133" s="201"/>
      <c r="G133" s="201"/>
    </row>
    <row r="134" spans="1:7" x14ac:dyDescent="0.25">
      <c r="A134" s="201"/>
      <c r="B134" s="201"/>
      <c r="C134" s="201"/>
      <c r="D134" s="201"/>
      <c r="E134" s="201"/>
      <c r="F134" s="201"/>
      <c r="G134" s="201"/>
    </row>
    <row r="135" spans="1:7" x14ac:dyDescent="0.25">
      <c r="A135" s="201"/>
      <c r="B135" s="201"/>
      <c r="C135" s="201"/>
      <c r="D135" s="201"/>
      <c r="E135" s="201"/>
      <c r="F135" s="201"/>
      <c r="G135" s="201"/>
    </row>
    <row r="136" spans="1:7" x14ac:dyDescent="0.25">
      <c r="A136" s="201"/>
      <c r="B136" s="201"/>
      <c r="C136" s="201"/>
      <c r="D136" s="201"/>
      <c r="E136" s="201"/>
      <c r="F136" s="201"/>
      <c r="G136" s="201"/>
    </row>
    <row r="137" spans="1:7" x14ac:dyDescent="0.25">
      <c r="A137" s="201"/>
      <c r="B137" s="201"/>
      <c r="C137" s="201"/>
      <c r="D137" s="201"/>
      <c r="E137" s="201"/>
      <c r="F137" s="201"/>
      <c r="G137" s="201"/>
    </row>
    <row r="138" spans="1:7" x14ac:dyDescent="0.25">
      <c r="A138" s="201"/>
      <c r="B138" s="201"/>
      <c r="C138" s="201"/>
      <c r="D138" s="201"/>
      <c r="E138" s="201"/>
      <c r="F138" s="201"/>
      <c r="G138" s="201"/>
    </row>
  </sheetData>
  <mergeCells count="23">
    <mergeCell ref="C17:D17"/>
    <mergeCell ref="C1:F1"/>
    <mergeCell ref="C2:F2"/>
    <mergeCell ref="C7:F7"/>
    <mergeCell ref="C15:D15"/>
    <mergeCell ref="C8:E8"/>
    <mergeCell ref="B10:F10"/>
    <mergeCell ref="C11:E11"/>
    <mergeCell ref="C12:E12"/>
    <mergeCell ref="C13:E13"/>
    <mergeCell ref="A5:G5"/>
    <mergeCell ref="A67:G67"/>
    <mergeCell ref="C69:F69"/>
    <mergeCell ref="C70:E70"/>
    <mergeCell ref="B72:F72"/>
    <mergeCell ref="C18:D18"/>
    <mergeCell ref="C19:D19"/>
    <mergeCell ref="C78:D78"/>
    <mergeCell ref="C79:D79"/>
    <mergeCell ref="C80:D80"/>
    <mergeCell ref="C73:E73"/>
    <mergeCell ref="C74:E74"/>
    <mergeCell ref="C76:D76"/>
  </mergeCells>
  <conditionalFormatting sqref="F15">
    <cfRule type="cellIs" dxfId="13" priority="20" operator="equal">
      <formula>0</formula>
    </cfRule>
    <cfRule type="containsErrors" dxfId="12" priority="21">
      <formula>ISERROR(F15)</formula>
    </cfRule>
  </conditionalFormatting>
  <conditionalFormatting sqref="F17">
    <cfRule type="cellIs" dxfId="11" priority="18" operator="equal">
      <formula>0</formula>
    </cfRule>
    <cfRule type="containsErrors" dxfId="10" priority="19">
      <formula>ISERROR(F17)</formula>
    </cfRule>
  </conditionalFormatting>
  <conditionalFormatting sqref="F19">
    <cfRule type="containsErrors" dxfId="9" priority="17">
      <formula>ISERROR(F19)</formula>
    </cfRule>
  </conditionalFormatting>
  <conditionalFormatting sqref="F16">
    <cfRule type="cellIs" dxfId="8" priority="15" operator="equal">
      <formula>0</formula>
    </cfRule>
    <cfRule type="containsErrors" dxfId="7" priority="16">
      <formula>ISERROR(F16)</formula>
    </cfRule>
  </conditionalFormatting>
  <conditionalFormatting sqref="F76">
    <cfRule type="cellIs" dxfId="6" priority="13" operator="equal">
      <formula>0</formula>
    </cfRule>
    <cfRule type="containsErrors" dxfId="5" priority="14">
      <formula>ISERROR(F76)</formula>
    </cfRule>
  </conditionalFormatting>
  <conditionalFormatting sqref="F78">
    <cfRule type="cellIs" dxfId="4" priority="11" operator="equal">
      <formula>0</formula>
    </cfRule>
    <cfRule type="containsErrors" dxfId="3" priority="12">
      <formula>ISERROR(F78)</formula>
    </cfRule>
  </conditionalFormatting>
  <conditionalFormatting sqref="F80">
    <cfRule type="containsErrors" dxfId="2" priority="10">
      <formula>ISERROR(F80)</formula>
    </cfRule>
  </conditionalFormatting>
  <conditionalFormatting sqref="F77">
    <cfRule type="cellIs" dxfId="1" priority="8" operator="equal">
      <formula>0</formula>
    </cfRule>
    <cfRule type="containsErrors" dxfId="0" priority="9">
      <formula>ISERROR(F77)</formula>
    </cfRule>
  </conditionalFormatting>
  <dataValidations disablePrompts="1" count="2">
    <dataValidation type="list" allowBlank="1" showInputMessage="1" showErrorMessage="1" sqref="D16">
      <formula1>$C$11:$C$13</formula1>
    </dataValidation>
    <dataValidation type="list" allowBlank="1" showInputMessage="1" showErrorMessage="1" sqref="D77">
      <formula1>$C$73:$C$74</formula1>
    </dataValidation>
  </dataValidations>
  <pageMargins left="0.31496062992125984" right="0.19685039370078741" top="0.55118110236220474" bottom="0.4724409448818898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Tariffe</vt:lpstr>
      <vt:lpstr>Oneri di Urbanizzazione</vt:lpstr>
      <vt:lpstr>CC residenziale</vt:lpstr>
      <vt:lpstr>CC tur.comm.dir.</vt:lpstr>
      <vt:lpstr>'CC residenziale'!Area_stampa</vt:lpstr>
      <vt:lpstr>'CC tur.comm.dir.'!Area_stampa</vt:lpstr>
      <vt:lpstr>'Oneri di Urbanizzazione'!Area_stampa</vt:lpstr>
      <vt:lpstr>ARTIGIANALE_INDUSTRIALE</vt:lpstr>
      <vt:lpstr>ARTIGINALE_INDUSTRIALE_SETTORI_SPECIFICI_ISTAT</vt:lpstr>
      <vt:lpstr>CENTRI_COMMERCIALI_ALL_INGROSSO</vt:lpstr>
      <vt:lpstr>COMMERCIALE_DIREZIONALE_TURISTICO</vt:lpstr>
      <vt:lpstr>RESIDENZIALE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Simone Franci</cp:lastModifiedBy>
  <cp:lastPrinted>2026-04-22T10:54:38Z</cp:lastPrinted>
  <dcterms:created xsi:type="dcterms:W3CDTF">2024-05-16T14:16:30Z</dcterms:created>
  <dcterms:modified xsi:type="dcterms:W3CDTF">2026-06-18T11:00:00Z</dcterms:modified>
</cp:coreProperties>
</file>